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75" yWindow="285" windowWidth="10185" windowHeight="8055"/>
  </bookViews>
  <sheets>
    <sheet name="Instructions" sheetId="4" r:id="rId1"/>
    <sheet name="Age Structure" sheetId="8" r:id="rId2"/>
    <sheet name="Input and Results" sheetId="5" r:id="rId3"/>
    <sheet name="Incidence mortality 30+" sheetId="9" r:id="rId4"/>
    <sheet name="Model" sheetId="1" r:id="rId5"/>
  </sheets>
  <definedNames>
    <definedName name="_xlnm.Print_Area" localSheetId="2">'Input and Results'!$A$5:$I$54</definedName>
  </definedNames>
  <calcPr calcId="145621"/>
</workbook>
</file>

<file path=xl/calcChain.xml><?xml version="1.0" encoding="utf-8"?>
<calcChain xmlns="http://schemas.openxmlformats.org/spreadsheetml/2006/main">
  <c r="BX19" i="1" l="1"/>
  <c r="AX34" i="1" l="1"/>
  <c r="AW34" i="1"/>
  <c r="AX32" i="1"/>
  <c r="AX33" i="1"/>
  <c r="AW32" i="1"/>
  <c r="AW33" i="1"/>
  <c r="AX31" i="1"/>
  <c r="AW31" i="1"/>
  <c r="AX29" i="1"/>
  <c r="AW29" i="1"/>
  <c r="AV29" i="1"/>
  <c r="BB12" i="1"/>
  <c r="BB13" i="1"/>
  <c r="BB11" i="1"/>
  <c r="BA12" i="1"/>
  <c r="BA13" i="1"/>
  <c r="BA11" i="1"/>
  <c r="AY16" i="1"/>
  <c r="AY17" i="1"/>
  <c r="AY18" i="1"/>
  <c r="AY19" i="1"/>
  <c r="AY20" i="1"/>
  <c r="AX16" i="1"/>
  <c r="AX17" i="1"/>
  <c r="AX18" i="1"/>
  <c r="AX19" i="1"/>
  <c r="AX20" i="1"/>
  <c r="AX15" i="1"/>
  <c r="AY15" i="1"/>
  <c r="Q8" i="1" l="1"/>
  <c r="V34" i="1" s="1"/>
  <c r="E8" i="1"/>
  <c r="Q7" i="1"/>
  <c r="E7" i="1"/>
  <c r="Q6" i="1"/>
  <c r="E6" i="1"/>
  <c r="Q5" i="1"/>
  <c r="E5" i="1"/>
  <c r="G38" i="1" l="1"/>
  <c r="E38" i="1"/>
  <c r="B46" i="5" s="1"/>
  <c r="F38" i="1"/>
  <c r="G40" i="1"/>
  <c r="E40" i="1"/>
  <c r="B48" i="5" s="1"/>
  <c r="F40" i="1"/>
  <c r="BB31" i="1"/>
  <c r="AZ31" i="1"/>
  <c r="F37" i="1"/>
  <c r="BA31" i="1"/>
  <c r="G37" i="1"/>
  <c r="F39" i="1"/>
  <c r="G39" i="1"/>
  <c r="E39" i="1"/>
  <c r="B47" i="5" s="1"/>
  <c r="BE31" i="1"/>
  <c r="R37" i="1"/>
  <c r="BF31" i="1"/>
  <c r="BD31" i="1"/>
  <c r="S37" i="1"/>
  <c r="R38" i="1"/>
  <c r="BF32" i="1"/>
  <c r="S38" i="1"/>
  <c r="R40" i="1"/>
  <c r="BF34" i="1"/>
  <c r="S40" i="1"/>
  <c r="BE34" i="1"/>
  <c r="R39" i="1"/>
  <c r="BF33" i="1"/>
  <c r="S39" i="1"/>
  <c r="BE33" i="1"/>
  <c r="BE29" i="1"/>
  <c r="BF29" i="1"/>
  <c r="BA29" i="1"/>
  <c r="BB29" i="1"/>
  <c r="BA32" i="1"/>
  <c r="BB32" i="1"/>
  <c r="BA33" i="1"/>
  <c r="BB33" i="1"/>
  <c r="BA34" i="1"/>
  <c r="BB34" i="1"/>
  <c r="BE32" i="1"/>
  <c r="AC5" i="1"/>
  <c r="F25" i="1"/>
  <c r="G25" i="1"/>
  <c r="E25" i="1"/>
  <c r="S25" i="1"/>
  <c r="Q25" i="1"/>
  <c r="R25" i="1"/>
  <c r="BP13" i="1"/>
  <c r="BO12" i="1"/>
  <c r="BO11" i="1"/>
  <c r="BP12" i="1"/>
  <c r="BP11" i="1"/>
  <c r="BO13" i="1"/>
  <c r="BM12" i="1"/>
  <c r="BM11" i="1"/>
  <c r="BL13" i="1"/>
  <c r="BM13" i="1"/>
  <c r="BL12" i="1"/>
  <c r="BL11" i="1"/>
  <c r="BH16" i="1"/>
  <c r="BH17" i="1"/>
  <c r="BH19" i="1"/>
  <c r="BH15" i="1"/>
  <c r="BI17" i="1"/>
  <c r="BI19" i="1"/>
  <c r="BI15" i="1"/>
  <c r="BH18" i="1"/>
  <c r="BH20" i="1"/>
  <c r="BI16" i="1"/>
  <c r="BI18" i="1"/>
  <c r="BI20" i="1"/>
  <c r="BE20" i="1"/>
  <c r="BF17" i="1"/>
  <c r="BF19" i="1"/>
  <c r="BF15" i="1"/>
  <c r="BE16" i="1"/>
  <c r="BE18" i="1"/>
  <c r="BE15" i="1"/>
  <c r="BF16" i="1"/>
  <c r="BF18" i="1"/>
  <c r="BF20" i="1"/>
  <c r="BE17" i="1"/>
  <c r="BE19" i="1"/>
  <c r="AC6" i="1"/>
  <c r="AC7" i="1"/>
  <c r="AC8" i="1"/>
  <c r="BR31" i="1"/>
  <c r="D27" i="5" l="1"/>
  <c r="AN32" i="1"/>
  <c r="AM32" i="1"/>
  <c r="AL32" i="1"/>
  <c r="AM33" i="1"/>
  <c r="AN33" i="1"/>
  <c r="AL33" i="1"/>
  <c r="B27" i="5"/>
  <c r="AD40" i="1"/>
  <c r="AE40" i="1"/>
  <c r="AD38" i="1"/>
  <c r="AE38" i="1"/>
  <c r="AE39" i="1"/>
  <c r="AD39" i="1"/>
  <c r="AD37" i="1"/>
  <c r="AE37" i="1"/>
  <c r="AE25" i="1"/>
  <c r="AD25" i="1"/>
  <c r="AV34" i="1"/>
  <c r="BD34" i="1" s="1"/>
  <c r="AV33" i="1"/>
  <c r="AV31" i="1"/>
  <c r="E37" i="1" l="1"/>
  <c r="B45" i="5" s="1"/>
  <c r="AV32" i="1"/>
  <c r="BX18" i="1" l="1"/>
  <c r="BR12" i="1" l="1"/>
  <c r="BR13" i="1"/>
  <c r="BR15" i="1"/>
  <c r="BR16" i="1"/>
  <c r="BR17" i="1"/>
  <c r="BR18" i="1"/>
  <c r="BR19" i="1"/>
  <c r="BR20" i="1"/>
  <c r="BR11" i="1"/>
  <c r="BR29" i="1"/>
  <c r="AZ33" i="1"/>
  <c r="AZ32" i="1"/>
  <c r="AZ34" i="1" l="1"/>
  <c r="BD32" i="1" l="1"/>
  <c r="BD33" i="1"/>
  <c r="Q39" i="1"/>
  <c r="D47" i="5" s="1"/>
  <c r="Q38" i="1"/>
  <c r="D46" i="5" s="1"/>
  <c r="Q37" i="1"/>
  <c r="D45" i="5" s="1"/>
  <c r="AC39" i="1" l="1"/>
  <c r="AC37" i="1"/>
  <c r="AC38" i="1"/>
  <c r="AC25" i="1"/>
  <c r="F27" i="5" s="1"/>
  <c r="Q40" i="1" l="1"/>
  <c r="D48" i="5" s="1"/>
  <c r="F8" i="5"/>
  <c r="F45" i="5" s="1"/>
  <c r="F10" i="5"/>
  <c r="F47" i="5" s="1"/>
  <c r="F9" i="5"/>
  <c r="F46" i="5" s="1"/>
  <c r="AC40" i="1" l="1"/>
  <c r="F11" i="5"/>
  <c r="AZ12" i="1"/>
  <c r="F48" i="5" l="1"/>
  <c r="BK12" i="1"/>
  <c r="BN12" i="1"/>
  <c r="B2" i="1" l="1"/>
  <c r="C31" i="1" s="1"/>
  <c r="D31" i="1" s="1"/>
  <c r="S31" i="1" l="1"/>
  <c r="Q31" i="1"/>
  <c r="G31" i="1"/>
  <c r="F31" i="1"/>
  <c r="R31" i="1"/>
  <c r="E31" i="1"/>
  <c r="C34" i="1"/>
  <c r="D34" i="1" s="1"/>
  <c r="C32" i="1"/>
  <c r="D32" i="1" s="1"/>
  <c r="C33" i="1"/>
  <c r="D33" i="1" s="1"/>
  <c r="C40" i="1"/>
  <c r="C38" i="1"/>
  <c r="C20" i="1"/>
  <c r="D20" i="1" s="1"/>
  <c r="C18" i="1"/>
  <c r="D18" i="1" s="1"/>
  <c r="C12" i="1"/>
  <c r="D12" i="1" s="1"/>
  <c r="C29" i="1"/>
  <c r="D29" i="1" s="1"/>
  <c r="C39" i="1"/>
  <c r="C37" i="1"/>
  <c r="C25" i="1"/>
  <c r="C19" i="1"/>
  <c r="D19" i="1" s="1"/>
  <c r="C13" i="1"/>
  <c r="D13" i="1" s="1"/>
  <c r="C11" i="1"/>
  <c r="D11" i="1" s="1"/>
  <c r="C17" i="1"/>
  <c r="D17" i="1" s="1"/>
  <c r="S29" i="1" l="1"/>
  <c r="G29" i="1"/>
  <c r="R29" i="1"/>
  <c r="F29" i="1"/>
  <c r="R33" i="1"/>
  <c r="S33" i="1"/>
  <c r="Q33" i="1"/>
  <c r="G33" i="1"/>
  <c r="E33" i="1"/>
  <c r="B38" i="5" s="1"/>
  <c r="F33" i="1"/>
  <c r="R34" i="1"/>
  <c r="F34" i="1"/>
  <c r="S34" i="1"/>
  <c r="Q34" i="1"/>
  <c r="G34" i="1"/>
  <c r="E34" i="1"/>
  <c r="X31" i="1"/>
  <c r="U31" i="1"/>
  <c r="G32" i="1"/>
  <c r="R32" i="1"/>
  <c r="F32" i="1"/>
  <c r="S32" i="1"/>
  <c r="Q32" i="1"/>
  <c r="E32" i="1"/>
  <c r="B36" i="5"/>
  <c r="H31" i="1"/>
  <c r="K31" i="1"/>
  <c r="I31" i="1"/>
  <c r="L31" i="1"/>
  <c r="AD31" i="1"/>
  <c r="AJ31" i="1" s="1"/>
  <c r="D36" i="5"/>
  <c r="T31" i="1"/>
  <c r="M31" i="1"/>
  <c r="AE31" i="1"/>
  <c r="AK31" i="1" s="1"/>
  <c r="J31" i="1"/>
  <c r="Y31" i="1"/>
  <c r="V31" i="1"/>
  <c r="S11" i="1"/>
  <c r="V11" i="1" s="1"/>
  <c r="R11" i="1"/>
  <c r="U11" i="1" s="1"/>
  <c r="F11" i="1"/>
  <c r="I11" i="1" s="1"/>
  <c r="S17" i="1"/>
  <c r="V17" i="1" s="1"/>
  <c r="R17" i="1"/>
  <c r="U17" i="1" s="1"/>
  <c r="R13" i="1"/>
  <c r="U13" i="1" s="1"/>
  <c r="S13" i="1"/>
  <c r="V13" i="1" s="1"/>
  <c r="R12" i="1"/>
  <c r="U12" i="1" s="1"/>
  <c r="S12" i="1"/>
  <c r="V12" i="1" s="1"/>
  <c r="R20" i="1"/>
  <c r="U20" i="1" s="1"/>
  <c r="S20" i="1"/>
  <c r="V20" i="1" s="1"/>
  <c r="R19" i="1"/>
  <c r="U19" i="1" s="1"/>
  <c r="S19" i="1"/>
  <c r="V19" i="1" s="1"/>
  <c r="S18" i="1"/>
  <c r="V18" i="1" s="1"/>
  <c r="R18" i="1"/>
  <c r="U18" i="1" s="1"/>
  <c r="G20" i="1"/>
  <c r="J20" i="1" s="1"/>
  <c r="F20" i="1"/>
  <c r="I20" i="1" s="1"/>
  <c r="G17" i="1"/>
  <c r="J17" i="1" s="1"/>
  <c r="F17" i="1"/>
  <c r="I17" i="1" s="1"/>
  <c r="F13" i="1"/>
  <c r="G13" i="1"/>
  <c r="J13" i="1" s="1"/>
  <c r="F12" i="1"/>
  <c r="I12" i="1" s="1"/>
  <c r="G12" i="1"/>
  <c r="J12" i="1" s="1"/>
  <c r="G11" i="1"/>
  <c r="J11" i="1" s="1"/>
  <c r="F19" i="1"/>
  <c r="I19" i="1" s="1"/>
  <c r="G19" i="1"/>
  <c r="J19" i="1" s="1"/>
  <c r="F18" i="1"/>
  <c r="I18" i="1" s="1"/>
  <c r="G18" i="1"/>
  <c r="J18" i="1" s="1"/>
  <c r="W31" i="1"/>
  <c r="AC31" i="1"/>
  <c r="F36" i="5" s="1"/>
  <c r="E12" i="1"/>
  <c r="Q12" i="1"/>
  <c r="T12" i="1" s="1"/>
  <c r="E45" i="5" l="1"/>
  <c r="C45" i="5"/>
  <c r="B16" i="5"/>
  <c r="H12" i="1"/>
  <c r="C16" i="5" s="1"/>
  <c r="AD13" i="1"/>
  <c r="AJ13" i="1" s="1"/>
  <c r="I13" i="1"/>
  <c r="E16" i="5"/>
  <c r="AD11" i="1"/>
  <c r="AJ11" i="1" s="1"/>
  <c r="Z12" i="1"/>
  <c r="D16" i="5"/>
  <c r="E36" i="5"/>
  <c r="C36" i="5"/>
  <c r="B37" i="5"/>
  <c r="B39" i="5"/>
  <c r="T34" i="1"/>
  <c r="D39" i="5"/>
  <c r="T32" i="1"/>
  <c r="D37" i="5"/>
  <c r="T33" i="1"/>
  <c r="D38" i="5"/>
  <c r="I29" i="1"/>
  <c r="AD29" i="1"/>
  <c r="AJ29" i="1" s="1"/>
  <c r="L29" i="1"/>
  <c r="U29" i="1"/>
  <c r="X29" i="1"/>
  <c r="J29" i="1"/>
  <c r="AE29" i="1"/>
  <c r="AK29" i="1" s="1"/>
  <c r="M29" i="1"/>
  <c r="V29" i="1"/>
  <c r="Y29" i="1"/>
  <c r="H32" i="1"/>
  <c r="K32" i="1"/>
  <c r="V32" i="1"/>
  <c r="Y32" i="1"/>
  <c r="AB32" i="1" s="1"/>
  <c r="U32" i="1"/>
  <c r="X32" i="1"/>
  <c r="AA32" i="1" s="1"/>
  <c r="AG31" i="1"/>
  <c r="H34" i="1"/>
  <c r="K34" i="1"/>
  <c r="I34" i="1"/>
  <c r="AD34" i="1"/>
  <c r="AJ34" i="1" s="1"/>
  <c r="L34" i="1"/>
  <c r="I33" i="1"/>
  <c r="AD33" i="1"/>
  <c r="L33" i="1"/>
  <c r="O33" i="1" s="1"/>
  <c r="J33" i="1"/>
  <c r="AE33" i="1"/>
  <c r="M33" i="1"/>
  <c r="P33" i="1" s="1"/>
  <c r="V33" i="1"/>
  <c r="Y33" i="1"/>
  <c r="AB33" i="1" s="1"/>
  <c r="AH31" i="1"/>
  <c r="I32" i="1"/>
  <c r="AD32" i="1"/>
  <c r="L32" i="1"/>
  <c r="O32" i="1" s="1"/>
  <c r="AE32" i="1"/>
  <c r="J32" i="1"/>
  <c r="M32" i="1"/>
  <c r="P32" i="1" s="1"/>
  <c r="J34" i="1"/>
  <c r="M34" i="1"/>
  <c r="AE34" i="1"/>
  <c r="AK34" i="1" s="1"/>
  <c r="Y34" i="1"/>
  <c r="U34" i="1"/>
  <c r="X34" i="1"/>
  <c r="H33" i="1"/>
  <c r="K33" i="1"/>
  <c r="C47" i="5" s="1"/>
  <c r="X33" i="1"/>
  <c r="AA33" i="1" s="1"/>
  <c r="U33" i="1"/>
  <c r="O11" i="1"/>
  <c r="O18" i="1"/>
  <c r="L18" i="1"/>
  <c r="AD18" i="1"/>
  <c r="AJ18" i="1" s="1"/>
  <c r="L19" i="1"/>
  <c r="AD19" i="1"/>
  <c r="AJ19" i="1" s="1"/>
  <c r="AH17" i="1"/>
  <c r="AE17" i="1"/>
  <c r="AH20" i="1"/>
  <c r="AE20" i="1"/>
  <c r="AB18" i="1"/>
  <c r="Y18" i="1"/>
  <c r="X19" i="1"/>
  <c r="X12" i="1"/>
  <c r="AA12" i="1"/>
  <c r="AA13" i="1"/>
  <c r="X13" i="1"/>
  <c r="AA11" i="1"/>
  <c r="X11" i="1"/>
  <c r="M18" i="1"/>
  <c r="P18" i="1"/>
  <c r="AN18" i="1" s="1"/>
  <c r="AE18" i="1"/>
  <c r="AK18" i="1" s="1"/>
  <c r="M19" i="1"/>
  <c r="AE19" i="1"/>
  <c r="AK19" i="1" s="1"/>
  <c r="P11" i="1"/>
  <c r="AE11" i="1"/>
  <c r="AK11" i="1" s="1"/>
  <c r="P12" i="1"/>
  <c r="AE12" i="1"/>
  <c r="AK12" i="1" s="1"/>
  <c r="P13" i="1"/>
  <c r="AE13" i="1"/>
  <c r="AK13" i="1" s="1"/>
  <c r="AG17" i="1"/>
  <c r="AD17" i="1"/>
  <c r="AG20" i="1"/>
  <c r="AD20" i="1"/>
  <c r="X18" i="1"/>
  <c r="AA18" i="1"/>
  <c r="Y19" i="1"/>
  <c r="AB12" i="1"/>
  <c r="Y12" i="1"/>
  <c r="AB13" i="1"/>
  <c r="Y13" i="1"/>
  <c r="Y11" i="1"/>
  <c r="AB11" i="1"/>
  <c r="O12" i="1"/>
  <c r="AD12" i="1"/>
  <c r="AJ12" i="1" s="1"/>
  <c r="O13" i="1"/>
  <c r="AM13" i="1" s="1"/>
  <c r="AH18" i="1"/>
  <c r="AH19" i="1"/>
  <c r="M11" i="1"/>
  <c r="M12" i="1"/>
  <c r="M13" i="1"/>
  <c r="AG19" i="1"/>
  <c r="L11" i="1"/>
  <c r="AG12" i="1"/>
  <c r="L12" i="1"/>
  <c r="AG13" i="1"/>
  <c r="L13" i="1"/>
  <c r="W33" i="1"/>
  <c r="W32" i="1"/>
  <c r="K12" i="1"/>
  <c r="N12" i="1"/>
  <c r="AL12" i="1" s="1"/>
  <c r="AI31" i="1"/>
  <c r="G45" i="5" s="1"/>
  <c r="AF31" i="1"/>
  <c r="G36" i="5" s="1"/>
  <c r="AC12" i="1"/>
  <c r="W34" i="1"/>
  <c r="Z33" i="1"/>
  <c r="AC34" i="1"/>
  <c r="AC33" i="1"/>
  <c r="AC32" i="1"/>
  <c r="W12" i="1"/>
  <c r="AF12" i="1" l="1"/>
  <c r="E47" i="5"/>
  <c r="E46" i="5"/>
  <c r="E48" i="5"/>
  <c r="C46" i="5"/>
  <c r="C48" i="5"/>
  <c r="AH32" i="1"/>
  <c r="AG32" i="1"/>
  <c r="AM12" i="1"/>
  <c r="F39" i="5"/>
  <c r="C38" i="5"/>
  <c r="F16" i="5"/>
  <c r="C39" i="5"/>
  <c r="F37" i="5"/>
  <c r="F38" i="5"/>
  <c r="C37" i="5"/>
  <c r="E38" i="5"/>
  <c r="E37" i="5"/>
  <c r="E39" i="5"/>
  <c r="AH29" i="1"/>
  <c r="AG29" i="1"/>
  <c r="AK32" i="1"/>
  <c r="AJ32" i="1"/>
  <c r="AH33" i="1"/>
  <c r="AJ33" i="1"/>
  <c r="AG34" i="1"/>
  <c r="N32" i="1"/>
  <c r="N33" i="1"/>
  <c r="AH34" i="1"/>
  <c r="AK33" i="1"/>
  <c r="AG33" i="1"/>
  <c r="AG11" i="1"/>
  <c r="AG18" i="1"/>
  <c r="AH13" i="1"/>
  <c r="AH12" i="1"/>
  <c r="G16" i="5" s="1"/>
  <c r="AH11" i="1"/>
  <c r="AN13" i="1"/>
  <c r="AN12" i="1"/>
  <c r="AN11" i="1"/>
  <c r="AM11" i="1"/>
  <c r="AM18" i="1"/>
  <c r="AI33" i="1"/>
  <c r="G47" i="5" s="1"/>
  <c r="AI32" i="1"/>
  <c r="Z32" i="1"/>
  <c r="AF32" i="1"/>
  <c r="G37" i="5" s="1"/>
  <c r="AF33" i="1"/>
  <c r="AI34" i="1"/>
  <c r="G48" i="5" s="1"/>
  <c r="AF34" i="1"/>
  <c r="AI12" i="1"/>
  <c r="C16" i="1"/>
  <c r="D16" i="1" s="1"/>
  <c r="C15" i="1"/>
  <c r="D15" i="1" s="1"/>
  <c r="G46" i="5" l="1"/>
  <c r="G38" i="5"/>
  <c r="G39" i="5"/>
  <c r="R15" i="1"/>
  <c r="U15" i="1" s="1"/>
  <c r="S15" i="1"/>
  <c r="V15" i="1" s="1"/>
  <c r="R16" i="1"/>
  <c r="U16" i="1" s="1"/>
  <c r="S16" i="1"/>
  <c r="V16" i="1" s="1"/>
  <c r="G16" i="1"/>
  <c r="J16" i="1" s="1"/>
  <c r="F16" i="1"/>
  <c r="I16" i="1" s="1"/>
  <c r="G15" i="1"/>
  <c r="J15" i="1" s="1"/>
  <c r="F15" i="1"/>
  <c r="I15" i="1" s="1"/>
  <c r="M15" i="1" l="1"/>
  <c r="P15" i="1"/>
  <c r="AE15" i="1"/>
  <c r="AK15" i="1" s="1"/>
  <c r="L15" i="1"/>
  <c r="O15" i="1"/>
  <c r="AD15" i="1"/>
  <c r="AJ15" i="1" s="1"/>
  <c r="O16" i="1"/>
  <c r="L16" i="1"/>
  <c r="AD16" i="1"/>
  <c r="AJ16" i="1" s="1"/>
  <c r="AB16" i="1"/>
  <c r="Y16" i="1"/>
  <c r="AB15" i="1"/>
  <c r="Y15" i="1"/>
  <c r="Y22" i="1" s="1"/>
  <c r="Y35" i="1" s="1"/>
  <c r="M16" i="1"/>
  <c r="P16" i="1"/>
  <c r="AE16" i="1"/>
  <c r="AK16" i="1" s="1"/>
  <c r="X16" i="1"/>
  <c r="AA16" i="1"/>
  <c r="X15" i="1"/>
  <c r="X22" i="1" s="1"/>
  <c r="X35" i="1" s="1"/>
  <c r="AA15" i="1"/>
  <c r="AA22" i="1" s="1"/>
  <c r="AA35" i="1" s="1"/>
  <c r="AH15" i="1"/>
  <c r="AG15" i="1"/>
  <c r="AG16" i="1"/>
  <c r="AH16" i="1"/>
  <c r="AZ13" i="1"/>
  <c r="AZ11" i="1"/>
  <c r="AW19" i="1"/>
  <c r="AW20" i="1"/>
  <c r="AW16" i="1"/>
  <c r="AW15" i="1"/>
  <c r="AW17" i="1"/>
  <c r="AW18" i="1"/>
  <c r="AJ22" i="1" l="1"/>
  <c r="AJ35" i="1" s="1"/>
  <c r="BN11" i="1"/>
  <c r="Q11" i="1" s="1"/>
  <c r="BK11" i="1"/>
  <c r="E11" i="1" s="1"/>
  <c r="AK22" i="1"/>
  <c r="AK35" i="1" s="1"/>
  <c r="AN16" i="1"/>
  <c r="AB22" i="1"/>
  <c r="AB35" i="1" s="1"/>
  <c r="AM16" i="1"/>
  <c r="AM15" i="1"/>
  <c r="O22" i="1"/>
  <c r="O35" i="1" s="1"/>
  <c r="AN15" i="1"/>
  <c r="P22" i="1"/>
  <c r="P35" i="1" s="1"/>
  <c r="L22" i="1"/>
  <c r="L35" i="1" s="1"/>
  <c r="M22" i="1"/>
  <c r="M35" i="1" s="1"/>
  <c r="BD18" i="1"/>
  <c r="E18" i="1" s="1"/>
  <c r="H18" i="1" s="1"/>
  <c r="C22" i="5" s="1"/>
  <c r="BG18" i="1"/>
  <c r="Q18" i="1" s="1"/>
  <c r="T18" i="1" s="1"/>
  <c r="E22" i="5" s="1"/>
  <c r="BD15" i="1"/>
  <c r="BG15" i="1"/>
  <c r="Q15" i="1" s="1"/>
  <c r="BD17" i="1"/>
  <c r="E17" i="1" s="1"/>
  <c r="BG17" i="1"/>
  <c r="Q17" i="1" s="1"/>
  <c r="BD16" i="1"/>
  <c r="E16" i="1" s="1"/>
  <c r="H16" i="1" s="1"/>
  <c r="C20" i="5" s="1"/>
  <c r="BG16" i="1"/>
  <c r="Q16" i="1" s="1"/>
  <c r="T16" i="1" s="1"/>
  <c r="E20" i="5" s="1"/>
  <c r="BD19" i="1"/>
  <c r="E19" i="1" s="1"/>
  <c r="BG19" i="1"/>
  <c r="Q19" i="1" s="1"/>
  <c r="BD20" i="1"/>
  <c r="E20" i="1" s="1"/>
  <c r="BG20" i="1"/>
  <c r="Q20" i="1" s="1"/>
  <c r="AZ29" i="1"/>
  <c r="E29" i="1" s="1"/>
  <c r="BD29" i="1"/>
  <c r="Q29" i="1" s="1"/>
  <c r="BK13" i="1"/>
  <c r="E13" i="1" s="1"/>
  <c r="H13" i="1" s="1"/>
  <c r="C17" i="5" s="1"/>
  <c r="BN13" i="1"/>
  <c r="Q13" i="1" s="1"/>
  <c r="T13" i="1" s="1"/>
  <c r="B21" i="5" l="1"/>
  <c r="H17" i="1"/>
  <c r="C21" i="5" s="1"/>
  <c r="B15" i="5"/>
  <c r="H11" i="1"/>
  <c r="C15" i="5" s="1"/>
  <c r="K29" i="1"/>
  <c r="C43" i="5" s="1"/>
  <c r="B34" i="5"/>
  <c r="H29" i="1"/>
  <c r="C34" i="5" s="1"/>
  <c r="B24" i="5"/>
  <c r="H20" i="1"/>
  <c r="C24" i="5" s="1"/>
  <c r="B23" i="5"/>
  <c r="H19" i="1"/>
  <c r="C23" i="5" s="1"/>
  <c r="N18" i="1"/>
  <c r="B22" i="5"/>
  <c r="N16" i="1"/>
  <c r="B20" i="5"/>
  <c r="N13" i="1"/>
  <c r="B17" i="5"/>
  <c r="D24" i="5"/>
  <c r="T20" i="1"/>
  <c r="E24" i="5" s="1"/>
  <c r="D21" i="5"/>
  <c r="T17" i="1"/>
  <c r="E21" i="5" s="1"/>
  <c r="D19" i="5"/>
  <c r="T15" i="1"/>
  <c r="E19" i="5" s="1"/>
  <c r="E17" i="5"/>
  <c r="AF13" i="1"/>
  <c r="G17" i="5" s="1"/>
  <c r="D15" i="5"/>
  <c r="T11" i="1"/>
  <c r="D34" i="5"/>
  <c r="W29" i="1"/>
  <c r="E43" i="5" s="1"/>
  <c r="T29" i="1"/>
  <c r="E34" i="5" s="1"/>
  <c r="D23" i="5"/>
  <c r="T19" i="1"/>
  <c r="E23" i="5" s="1"/>
  <c r="Z13" i="1"/>
  <c r="AL13" i="1" s="1"/>
  <c r="D17" i="5"/>
  <c r="Z16" i="1"/>
  <c r="AL16" i="1" s="1"/>
  <c r="D20" i="5"/>
  <c r="Z18" i="1"/>
  <c r="D22" i="5"/>
  <c r="AC11" i="1"/>
  <c r="F15" i="5" s="1"/>
  <c r="AN22" i="1"/>
  <c r="AN35" i="1" s="1"/>
  <c r="AM22" i="1"/>
  <c r="AM35" i="1" s="1"/>
  <c r="W15" i="1"/>
  <c r="Z15" i="1"/>
  <c r="W11" i="1"/>
  <c r="Z11" i="1"/>
  <c r="K11" i="1"/>
  <c r="N11" i="1"/>
  <c r="E15" i="1"/>
  <c r="H15" i="1" s="1"/>
  <c r="C19" i="5" s="1"/>
  <c r="AL18" i="1"/>
  <c r="AC20" i="1"/>
  <c r="F24" i="5" s="1"/>
  <c r="W16" i="1"/>
  <c r="AC16" i="1"/>
  <c r="F20" i="5" s="1"/>
  <c r="AC17" i="1"/>
  <c r="F21" i="5" s="1"/>
  <c r="W18" i="1"/>
  <c r="AC18" i="1"/>
  <c r="F22" i="5" s="1"/>
  <c r="W19" i="1"/>
  <c r="AC19" i="1"/>
  <c r="F23" i="5" s="1"/>
  <c r="W13" i="1"/>
  <c r="AC13" i="1"/>
  <c r="F17" i="5" s="1"/>
  <c r="AC29" i="1"/>
  <c r="K19" i="1"/>
  <c r="K16" i="1"/>
  <c r="K18" i="1"/>
  <c r="K13" i="1"/>
  <c r="AC15" i="1" l="1"/>
  <c r="AI15" i="1" s="1"/>
  <c r="B19" i="5"/>
  <c r="E15" i="5"/>
  <c r="AF11" i="1"/>
  <c r="G15" i="5" s="1"/>
  <c r="F19" i="5"/>
  <c r="AI29" i="1"/>
  <c r="G43" i="5" s="1"/>
  <c r="F34" i="5"/>
  <c r="AL11" i="1"/>
  <c r="Z22" i="1"/>
  <c r="Z35" i="1" s="1"/>
  <c r="K15" i="1"/>
  <c r="N15" i="1"/>
  <c r="AL15" i="1" s="1"/>
  <c r="K22" i="1"/>
  <c r="B30" i="5" s="1"/>
  <c r="AF20" i="1"/>
  <c r="G24" i="5" s="1"/>
  <c r="AI19" i="1"/>
  <c r="AI18" i="1"/>
  <c r="AF17" i="1"/>
  <c r="G21" i="5" s="1"/>
  <c r="AI16" i="1"/>
  <c r="AI13" i="1"/>
  <c r="AI11" i="1"/>
  <c r="AF19" i="1"/>
  <c r="G23" i="5" s="1"/>
  <c r="AF29" i="1"/>
  <c r="G34" i="5" s="1"/>
  <c r="AF18" i="1"/>
  <c r="G22" i="5" s="1"/>
  <c r="AF16" i="1"/>
  <c r="G20" i="5" s="1"/>
  <c r="W22" i="1"/>
  <c r="K35" i="1" l="1"/>
  <c r="B51" i="5" s="1"/>
  <c r="W35" i="1"/>
  <c r="D51" i="5" s="1"/>
  <c r="D30" i="5"/>
  <c r="D54" i="5"/>
  <c r="AL22" i="1"/>
  <c r="AL35" i="1" s="1"/>
  <c r="F54" i="5" s="1"/>
  <c r="AF15" i="1"/>
  <c r="G19" i="5" s="1"/>
  <c r="N22" i="1"/>
  <c r="N35" i="1" s="1"/>
  <c r="B54" i="5" s="1"/>
  <c r="AI22" i="1" l="1"/>
  <c r="F30" i="5" s="1"/>
  <c r="AI35" i="1" l="1"/>
  <c r="F51" i="5" s="1"/>
</calcChain>
</file>

<file path=xl/sharedStrings.xml><?xml version="1.0" encoding="utf-8"?>
<sst xmlns="http://schemas.openxmlformats.org/spreadsheetml/2006/main" count="619" uniqueCount="310">
  <si>
    <t>PM10</t>
  </si>
  <si>
    <t>PM2.5</t>
  </si>
  <si>
    <t>NO2</t>
  </si>
  <si>
    <t>1,5% daling per 10 µg/m³ PM2,5</t>
  </si>
  <si>
    <t>PM2,5</t>
  </si>
  <si>
    <t>WHO, HFA: hospital discharges, respiratory system diseases</t>
  </si>
  <si>
    <t>WHO, HFA: incidence trachea, bronchus and lung cancer</t>
  </si>
  <si>
    <t xml:space="preserve">Concentration PM10 </t>
  </si>
  <si>
    <t>Concentration PM2.5</t>
  </si>
  <si>
    <t>Concentration NO2</t>
  </si>
  <si>
    <t>Morbidity</t>
  </si>
  <si>
    <t>Restricted activity days (RADs) (including sick-leave, hospital emergency admission, symptom days)</t>
  </si>
  <si>
    <t>Work days lost, working age population (age 20-65 years)</t>
  </si>
  <si>
    <t>Incidence chronic bronchitis in adults (age 18+ years)</t>
  </si>
  <si>
    <t>Annual number of days with bronchitis in children (age 6-12 years)</t>
  </si>
  <si>
    <t>Post-neonatal mortality (age 1-12 months)</t>
  </si>
  <si>
    <t>Lung cancer (age 30+ years)</t>
  </si>
  <si>
    <t>Low birth weight (&lt; 2500 g at term)</t>
  </si>
  <si>
    <t>Scenario 1</t>
  </si>
  <si>
    <t>Scenario 2</t>
  </si>
  <si>
    <t>1 year</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</si>
  <si>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</si>
  <si>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</si>
  <si>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</si>
  <si>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</si>
  <si>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</si>
  <si>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</si>
  <si>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</si>
  <si>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</si>
  <si>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</si>
  <si>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</si>
  <si>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</si>
  <si>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</si>
  <si>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</si>
  <si>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</si>
  <si>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</si>
  <si>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</si>
  <si>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</si>
  <si>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</si>
  <si>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</si>
  <si>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</si>
  <si>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</si>
  <si>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</si>
  <si>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</si>
  <si>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</si>
  <si>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</si>
  <si>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</si>
  <si>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</si>
  <si>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</si>
  <si>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30 years</t>
  </si>
  <si>
    <t>31 years</t>
  </si>
  <si>
    <t>32 years</t>
  </si>
  <si>
    <t>33 years</t>
  </si>
  <si>
    <t>34 years</t>
  </si>
  <si>
    <t>35 years</t>
  </si>
  <si>
    <t>36 years</t>
  </si>
  <si>
    <t>37 years</t>
  </si>
  <si>
    <t>38 years</t>
  </si>
  <si>
    <t>39 years</t>
  </si>
  <si>
    <t>40 years</t>
  </si>
  <si>
    <t>41 years</t>
  </si>
  <si>
    <t>42 years</t>
  </si>
  <si>
    <t>43 years</t>
  </si>
  <si>
    <t>44 years</t>
  </si>
  <si>
    <t>45 years</t>
  </si>
  <si>
    <t>46 years</t>
  </si>
  <si>
    <t>47 years</t>
  </si>
  <si>
    <t>48 years</t>
  </si>
  <si>
    <t>49 years</t>
  </si>
  <si>
    <t>50 years</t>
  </si>
  <si>
    <t>51 years</t>
  </si>
  <si>
    <t>52 years</t>
  </si>
  <si>
    <t>53 years</t>
  </si>
  <si>
    <t>54 years</t>
  </si>
  <si>
    <t>55 years</t>
  </si>
  <si>
    <t>56 years</t>
  </si>
  <si>
    <t>57 years</t>
  </si>
  <si>
    <t>58 years</t>
  </si>
  <si>
    <t>59 years</t>
  </si>
  <si>
    <t>60 years</t>
  </si>
  <si>
    <t>61 years</t>
  </si>
  <si>
    <t>62 years</t>
  </si>
  <si>
    <t>63 years</t>
  </si>
  <si>
    <t>64 years</t>
  </si>
  <si>
    <t>65 years</t>
  </si>
  <si>
    <t>66 years</t>
  </si>
  <si>
    <t>67 years</t>
  </si>
  <si>
    <t>68 years</t>
  </si>
  <si>
    <t>69 years</t>
  </si>
  <si>
    <t>70 years</t>
  </si>
  <si>
    <t>71 years</t>
  </si>
  <si>
    <t>72 years</t>
  </si>
  <si>
    <t>73 years</t>
  </si>
  <si>
    <t>74 years</t>
  </si>
  <si>
    <t>75 years</t>
  </si>
  <si>
    <t>76 years</t>
  </si>
  <si>
    <t>77 years</t>
  </si>
  <si>
    <t>78 years</t>
  </si>
  <si>
    <t>79 years</t>
  </si>
  <si>
    <t>80 years</t>
  </si>
  <si>
    <t>81 years</t>
  </si>
  <si>
    <t>82 years</t>
  </si>
  <si>
    <t>83 years</t>
  </si>
  <si>
    <t>84 years</t>
  </si>
  <si>
    <t>Total population</t>
  </si>
  <si>
    <t>85+ years</t>
  </si>
  <si>
    <t>Share of disease burden</t>
  </si>
  <si>
    <r>
      <t xml:space="preserve">Decreased lung function (FEV1) (age 6-12 years) </t>
    </r>
    <r>
      <rPr>
        <b/>
        <i/>
        <sz val="11"/>
        <color theme="1"/>
        <rFont val="Calibri"/>
        <family val="2"/>
        <scheme val="minor"/>
      </rPr>
      <t>in percentage</t>
    </r>
  </si>
  <si>
    <t>Percentage decline FEV1</t>
  </si>
  <si>
    <t>Yellow cells = input values</t>
  </si>
  <si>
    <r>
      <t xml:space="preserve">Concentration </t>
    </r>
    <r>
      <rPr>
        <b/>
        <sz val="11"/>
        <color theme="1"/>
        <rFont val="Calibri"/>
        <family val="2"/>
        <scheme val="minor"/>
      </rPr>
      <t>PM10</t>
    </r>
    <r>
      <rPr>
        <sz val="11"/>
        <color theme="1"/>
        <rFont val="Calibri"/>
        <family val="2"/>
        <scheme val="minor"/>
      </rPr>
      <t xml:space="preserve"> in µg/m³</t>
    </r>
  </si>
  <si>
    <r>
      <t xml:space="preserve">Concentration </t>
    </r>
    <r>
      <rPr>
        <b/>
        <sz val="11"/>
        <color theme="1"/>
        <rFont val="Calibri"/>
        <family val="2"/>
        <scheme val="minor"/>
      </rPr>
      <t>PM2.5</t>
    </r>
    <r>
      <rPr>
        <sz val="11"/>
        <color theme="1"/>
        <rFont val="Calibri"/>
        <family val="2"/>
        <scheme val="minor"/>
      </rPr>
      <t xml:space="preserve"> in µg/m³</t>
    </r>
  </si>
  <si>
    <r>
      <t xml:space="preserve">Concentration </t>
    </r>
    <r>
      <rPr>
        <b/>
        <sz val="11"/>
        <color theme="1"/>
        <rFont val="Calibri"/>
        <family val="2"/>
        <scheme val="minor"/>
      </rPr>
      <t>NO2</t>
    </r>
    <r>
      <rPr>
        <sz val="11"/>
        <color theme="1"/>
        <rFont val="Calibri"/>
        <family val="2"/>
        <scheme val="minor"/>
      </rPr>
      <t xml:space="preserve"> in µg/m³</t>
    </r>
  </si>
  <si>
    <t>Decreased lung function (FEV1) (age 6-12 years) in percentage</t>
  </si>
  <si>
    <t>Population at risk</t>
  </si>
  <si>
    <t>Magnitude total Burden of Disease</t>
  </si>
  <si>
    <t>Attributable cases/burden of disease</t>
  </si>
  <si>
    <t>RR PM10 (per 10 µg/m3)</t>
  </si>
  <si>
    <t>RR PM2.5 (per 10 µg/m3)</t>
  </si>
  <si>
    <t>β per 1 µg/m3 PM2.5</t>
  </si>
  <si>
    <t>β per 1 µg/m3 PM10</t>
  </si>
  <si>
    <r>
      <t xml:space="preserve">RR </t>
    </r>
    <r>
      <rPr>
        <sz val="8.8000000000000007"/>
        <color theme="1"/>
        <rFont val="Calibri"/>
        <family val="2"/>
      </rPr>
      <t>∆</t>
    </r>
    <r>
      <rPr>
        <sz val="11"/>
        <color theme="1"/>
        <rFont val="Calibri"/>
        <family val="2"/>
        <scheme val="minor"/>
      </rPr>
      <t xml:space="preserve"> PM2.5 scenario 1</t>
    </r>
  </si>
  <si>
    <t>RR ∆ PM2.5 scenario 2</t>
  </si>
  <si>
    <t>RR ∆ PM10 scenario 1</t>
  </si>
  <si>
    <t>RR ∆ PM10 scenario 2</t>
  </si>
  <si>
    <t>Source dosis-response relationship</t>
  </si>
  <si>
    <t>Incidence/prevalence</t>
  </si>
  <si>
    <t>Explanation and default value incidence/prevalence</t>
  </si>
  <si>
    <t>Source incidence/prevalence</t>
  </si>
  <si>
    <t>does not apply</t>
  </si>
  <si>
    <t>Mortality in premature mortality (decline in life expectancy) (age 30+ years) in days</t>
  </si>
  <si>
    <t>Decline FEV1 PM2,5 (per 10 µg/m³)</t>
  </si>
  <si>
    <t>Hoek et al., 2013</t>
  </si>
  <si>
    <t>Van der Zee et al., 2016</t>
  </si>
  <si>
    <r>
      <t xml:space="preserve">Annual number of </t>
    </r>
    <r>
      <rPr>
        <b/>
        <sz val="11"/>
        <color theme="1"/>
        <rFont val="Calibri"/>
        <family val="2"/>
        <scheme val="minor"/>
      </rPr>
      <t>days</t>
    </r>
    <r>
      <rPr>
        <sz val="11"/>
        <color theme="1"/>
        <rFont val="Calibri"/>
        <family val="2"/>
        <scheme val="minor"/>
      </rPr>
      <t xml:space="preserve"> with bronchitis in children (age 6-12 years)</t>
    </r>
  </si>
  <si>
    <t>… per 100000 (Default Europe: 300)</t>
  </si>
  <si>
    <t>… per 100000 (Default Europe: 390)</t>
  </si>
  <si>
    <t>… per 100000 (Default Europe)</t>
  </si>
  <si>
    <t>WHO, HFA: postneonatal deaths per 1000 live births</t>
  </si>
  <si>
    <t>… per 100000 (Default Europe: 1848)</t>
  </si>
  <si>
    <r>
      <t xml:space="preserve">HRAPIE: Ostro </t>
    </r>
    <r>
      <rPr>
        <i/>
        <sz val="11"/>
        <color theme="1"/>
        <rFont val="Calibri"/>
        <family val="2"/>
        <scheme val="minor"/>
      </rPr>
      <t>et al.,</t>
    </r>
    <r>
      <rPr>
        <sz val="11"/>
        <color theme="1"/>
        <rFont val="Calibri"/>
        <family val="2"/>
        <scheme val="minor"/>
      </rPr>
      <t xml:space="preserve"> 1989</t>
    </r>
  </si>
  <si>
    <t>WHO HFA: abseenteism from work due to illness, days per employee per year</t>
  </si>
  <si>
    <t>… per 100000 (Default West Europe: 4900, North and East Europe: 3500</t>
  </si>
  <si>
    <t xml:space="preserve">… per 100000 (Default Europe: 6700) </t>
  </si>
  <si>
    <t>HRAPIE: 4900 per 100000 (West Europe), 3500 per 100000 (East and North Europe)</t>
  </si>
  <si>
    <t>Unit</t>
  </si>
  <si>
    <t>per 100000</t>
  </si>
  <si>
    <t>days per person per year</t>
  </si>
  <si>
    <t>days per worker per year</t>
  </si>
  <si>
    <t>4900 (West Europe)</t>
  </si>
  <si>
    <t>WHO, HFA: proportion of live births weighing 2500 g or more (%) (Europe --&gt; 1 - 93.3% = 6.7 % = 6700 per 100000)</t>
  </si>
  <si>
    <t>WHO, HFA: hospital discharges, circulatory system disease</t>
  </si>
  <si>
    <r>
      <t xml:space="preserve">PATY study (table 2, column bronchitis), Hoek </t>
    </r>
    <r>
      <rPr>
        <i/>
        <sz val="11"/>
        <color theme="1"/>
        <rFont val="Calibri"/>
        <family val="2"/>
        <scheme val="minor"/>
      </rPr>
      <t>et al.,</t>
    </r>
    <r>
      <rPr>
        <sz val="11"/>
        <color theme="1"/>
        <rFont val="Calibri"/>
        <family val="2"/>
        <scheme val="minor"/>
      </rPr>
      <t xml:space="preserve"> 2012</t>
    </r>
  </si>
  <si>
    <t>390 (for every country)</t>
  </si>
  <si>
    <t>WHO</t>
  </si>
  <si>
    <r>
      <t xml:space="preserve">PATY study (Hoek </t>
    </r>
    <r>
      <rPr>
        <i/>
        <sz val="11"/>
        <color theme="1"/>
        <rFont val="Calibri"/>
        <family val="2"/>
        <scheme val="minor"/>
      </rPr>
      <t>et al.,</t>
    </r>
    <r>
      <rPr>
        <sz val="11"/>
        <color theme="1"/>
        <rFont val="Calibri"/>
        <family val="2"/>
        <scheme val="minor"/>
      </rPr>
      <t xml:space="preserve"> 2012)</t>
    </r>
  </si>
  <si>
    <t>HRAPIE: SAPALDIA</t>
  </si>
  <si>
    <t>HRAPIE</t>
  </si>
  <si>
    <t>19 (for every country)</t>
  </si>
  <si>
    <t>Same incidence for every country</t>
  </si>
  <si>
    <t>Incidence of asthma symptoms in asthmatic children (age 5-19 years)</t>
  </si>
  <si>
    <t>Hospitalizations, cardiovascular diseases</t>
  </si>
  <si>
    <t>Hospitalizations, respiratory diseases</t>
  </si>
  <si>
    <t>Disability weight</t>
  </si>
  <si>
    <t>YLD per unit</t>
  </si>
  <si>
    <t>Source</t>
  </si>
  <si>
    <t>Heimtsa &amp; Intarese 2011</t>
  </si>
  <si>
    <t>WHO 2017a</t>
  </si>
  <si>
    <t>Bachmann &amp; van der Kamp 2017</t>
  </si>
  <si>
    <t>YLD</t>
  </si>
  <si>
    <t>Total YLD</t>
  </si>
  <si>
    <t xml:space="preserve">… per 100000 </t>
  </si>
  <si>
    <t>YLL</t>
  </si>
  <si>
    <r>
      <t xml:space="preserve">Mortality </t>
    </r>
    <r>
      <rPr>
        <sz val="11"/>
        <color theme="1"/>
        <rFont val="Calibri"/>
        <family val="2"/>
        <scheme val="minor"/>
      </rPr>
      <t/>
    </r>
  </si>
  <si>
    <t>Premature deaths due to PM10</t>
  </si>
  <si>
    <t>Premature deaths due to PM2.5</t>
  </si>
  <si>
    <t>Premature deaths due to NO2</t>
  </si>
  <si>
    <t>Incidence mortality all natural causes (30+)</t>
  </si>
  <si>
    <t>Mortality</t>
  </si>
  <si>
    <t>Post-neonatal mortality (age 1-12 months) due to PM10</t>
  </si>
  <si>
    <t>EC</t>
  </si>
  <si>
    <t>HRAPIE, WHO 2013</t>
  </si>
  <si>
    <r>
      <t xml:space="preserve">RR </t>
    </r>
    <r>
      <rPr>
        <sz val="8.8000000000000007"/>
        <color theme="1"/>
        <rFont val="Calibri"/>
        <family val="2"/>
      </rPr>
      <t>∆</t>
    </r>
    <r>
      <rPr>
        <sz val="11"/>
        <color theme="1"/>
        <rFont val="Calibri"/>
        <family val="2"/>
        <scheme val="minor"/>
      </rPr>
      <t xml:space="preserve"> scenario 1</t>
    </r>
  </si>
  <si>
    <t>RR ∆ scenario 2</t>
  </si>
  <si>
    <t>β per 1 µg/m3</t>
  </si>
  <si>
    <t>*) Absolute amount of cases due to air pollution, e.g. x amount of people with lung cancer due to air pollution</t>
  </si>
  <si>
    <r>
      <t>Mortality</t>
    </r>
    <r>
      <rPr>
        <sz val="11"/>
        <color theme="1"/>
        <rFont val="Calibri"/>
        <family val="2"/>
        <scheme val="minor"/>
      </rPr>
      <t xml:space="preserve"> </t>
    </r>
  </si>
  <si>
    <t xml:space="preserve">Decline in life expectancy in days </t>
  </si>
  <si>
    <t>Decline in life expectancy in days***</t>
  </si>
  <si>
    <t>Due to PM10</t>
  </si>
  <si>
    <t>Due to PM2.5</t>
  </si>
  <si>
    <t>Due to NO2</t>
  </si>
  <si>
    <t>Costs</t>
  </si>
  <si>
    <t>…  per 100000 (Default Europe: 18600)</t>
  </si>
  <si>
    <t>… days per worker per year (No Default Value)</t>
  </si>
  <si>
    <t>… per 100000 (Default Europe: 49)</t>
  </si>
  <si>
    <t>… days per person per year (Default Europe: 19)</t>
  </si>
  <si>
    <t>Due to PM2,5</t>
  </si>
  <si>
    <t>Atkinson et al., 2018</t>
  </si>
  <si>
    <t>De Leeuw &amp; Horálek 2016/5</t>
  </si>
  <si>
    <t>Heath risk factor</t>
  </si>
  <si>
    <t>Premature deaths due to EC</t>
  </si>
  <si>
    <t>Due to EC</t>
  </si>
  <si>
    <t>Concentration EC</t>
  </si>
  <si>
    <t>Total YLD / costs</t>
  </si>
  <si>
    <t>€ / life year lost</t>
  </si>
  <si>
    <t>Holland (2014), corrected to price levels of 2015. Amounts are based on the lower limits.</t>
  </si>
  <si>
    <t>Costs per unit (€)</t>
  </si>
  <si>
    <t xml:space="preserve">Holland (2014), corrected to price levels of 2015. Amounts are based on the lower limits. </t>
  </si>
  <si>
    <t>Default Value Europe</t>
  </si>
  <si>
    <t>Reduced/increased decline in life expectancy</t>
  </si>
  <si>
    <t>YLD  profit/loss</t>
  </si>
  <si>
    <t>Cost profit/loss</t>
  </si>
  <si>
    <t>Difference (Health profit/loss)</t>
  </si>
  <si>
    <t>Reduced/increased decline FEV1</t>
  </si>
  <si>
    <t>YLL  profit/loss</t>
  </si>
  <si>
    <t>Reduction/increase decline FEV1</t>
  </si>
  <si>
    <t>Total number of citizens in region of interest</t>
  </si>
  <si>
    <t>Instruction for country incidences</t>
  </si>
  <si>
    <t>Costs YLL + YLD</t>
  </si>
  <si>
    <t>Concentration decrease/increase</t>
  </si>
  <si>
    <t>Lower</t>
  </si>
  <si>
    <t>Upper</t>
  </si>
  <si>
    <t>RR per 10 µg/m3 (1 µg/m3 for EC)</t>
  </si>
  <si>
    <t>Decline in life expectancy in days</t>
  </si>
  <si>
    <t>Percentage share of disease burden (%)**</t>
  </si>
  <si>
    <t>Percentage share of disease burden (%)</t>
  </si>
  <si>
    <t>Difference percentage share of disease burden (%)</t>
  </si>
  <si>
    <t>Green cells = results morbidity (Mean (95% CI))</t>
  </si>
  <si>
    <t>Orange cells = results mortality (Mean (95% CI))</t>
  </si>
  <si>
    <t>Baseline incidence</t>
  </si>
  <si>
    <t>Duration</t>
  </si>
  <si>
    <r>
      <t>Concentration</t>
    </r>
    <r>
      <rPr>
        <b/>
        <sz val="11"/>
        <color theme="1"/>
        <rFont val="Calibri"/>
        <family val="2"/>
        <scheme val="minor"/>
      </rPr>
      <t xml:space="preserve"> EC</t>
    </r>
    <r>
      <rPr>
        <sz val="11"/>
        <color theme="1"/>
        <rFont val="Calibri"/>
        <family val="2"/>
        <scheme val="minor"/>
      </rPr>
      <t xml:space="preserve"> in µg/m³</t>
    </r>
  </si>
  <si>
    <t>Attributable Cases*</t>
  </si>
  <si>
    <t xml:space="preserve">Attributable Cases* </t>
  </si>
  <si>
    <t>Health benefit/loss in cases*</t>
  </si>
  <si>
    <t>Heath benefit/loss in share of disease burden (%)**</t>
  </si>
  <si>
    <t>YLD benefit/loss</t>
  </si>
  <si>
    <t>Reduction/increase decline in life expectancy in days***</t>
  </si>
  <si>
    <t>Restricted activity days (RADs)</t>
  </si>
  <si>
    <t>***) It is not allowed to add the decline in life expectancy and YLL of the different pollutants to prevent double-counting of the effects</t>
  </si>
  <si>
    <t>European Union (current composition)</t>
  </si>
  <si>
    <t>Belgium</t>
  </si>
  <si>
    <t>Bulgaria</t>
  </si>
  <si>
    <t>Czech Republic</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</si>
  <si>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</si>
  <si>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</si>
  <si>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</si>
  <si>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</si>
  <si>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</si>
  <si>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</si>
  <si>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</si>
  <si>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</si>
  <si>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</si>
  <si>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</si>
  <si>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</si>
  <si>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</si>
  <si>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</si>
  <si>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</si>
  <si>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</si>
  <si>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</si>
  <si>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</si>
  <si>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</si>
  <si>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Portugal</t>
  </si>
  <si>
    <t>Romania</t>
  </si>
  <si>
    <t>Slovenia</t>
  </si>
  <si>
    <t>Slovakia</t>
  </si>
  <si>
    <t>Finland</t>
  </si>
  <si>
    <t>Sweden</t>
  </si>
  <si>
    <t>United Kingdom</t>
  </si>
  <si>
    <t>Iceland</t>
  </si>
  <si>
    <t>Liechtenstein</t>
  </si>
  <si>
    <t>Norway</t>
  </si>
  <si>
    <t>Switzerland</t>
  </si>
  <si>
    <t>Montenegro</t>
  </si>
  <si>
    <t>Former Yugoslav Republic of Macedonia, the</t>
  </si>
  <si>
    <t>Albania</t>
  </si>
  <si>
    <t>Serbia</t>
  </si>
  <si>
    <t>Turkey</t>
  </si>
  <si>
    <t>Belarus</t>
  </si>
  <si>
    <t>Moldova</t>
  </si>
  <si>
    <t>Ukraine</t>
  </si>
  <si>
    <t>Armenia</t>
  </si>
  <si>
    <t>Azerbaijan</t>
  </si>
  <si>
    <t>Georgia</t>
  </si>
  <si>
    <t>Less than 1 year</t>
  </si>
  <si>
    <t xml:space="preserve">Age structure of population </t>
  </si>
  <si>
    <t>AGE/GEO</t>
  </si>
  <si>
    <t>Total DALYs / health damage in € (YLD + YLL due to PM2.5 &amp; NO2)</t>
  </si>
  <si>
    <t>YLL***</t>
  </si>
  <si>
    <t>Gained/lossed YLL***</t>
  </si>
  <si>
    <t>Health benefit/loss in share of disease burden (%)**</t>
  </si>
  <si>
    <t>Total health damage (€)</t>
  </si>
  <si>
    <t>Cut-off value</t>
  </si>
  <si>
    <t>**) Percentage of the total amount of cases, e.g. from all cases of lung cancer x percent is caused by air pollution</t>
  </si>
  <si>
    <t>****) DALYs are calculated by adding up YLD and YLL due to PM2.5 &amp; NO2</t>
  </si>
  <si>
    <t>Total DALYs****</t>
  </si>
  <si>
    <t>Gained/lossed DALYs****</t>
  </si>
  <si>
    <t>Reduced/increased health damage (€)</t>
  </si>
  <si>
    <t>11,9 (EU-28)</t>
  </si>
  <si>
    <t>64 (EU-28)</t>
  </si>
  <si>
    <t>7100 (EU-28)</t>
  </si>
  <si>
    <t>2416 (EU-28)</t>
  </si>
  <si>
    <t>1407 (EU-28)</t>
  </si>
  <si>
    <t>per 100000 (of 30+)</t>
  </si>
  <si>
    <t>See sheet 'Mortality incidence 30+'</t>
  </si>
  <si>
    <t>Country</t>
  </si>
  <si>
    <t>Incidence mortality per 100.000 of the 30+ population</t>
  </si>
  <si>
    <t>Source: Eurostat (2015)</t>
  </si>
  <si>
    <t>EU-28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</si>
</sst>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0.00000"/>
    <numFmt numFmtId="167" formatCode="0.0"/>
    <numFmt numFmtId="168" formatCode="0.0%"/>
  </numFmts>
  <fonts count="21" x14ac:knownFonts="1">
    <font>
      <sz val="10"/>
      <color theme="1"/>
      <name val="Arial"/>
      <family val="2"/>
    </font>
    <font>
      <sz val="10"/>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imes New Roman"/>
      <family val="2"/>
    </font>
    <font>
      <sz val="10"/>
      <color theme="1"/>
      <name val="Arial"/>
      <family val="2"/>
    </font>
    <font>
      <i/>
      <sz val="11"/>
      <color theme="1"/>
      <name val="Calibri"/>
      <family val="2"/>
      <scheme val="minor"/>
    </font>
    <font>
      <b/>
      <i/>
      <sz val="11"/>
      <color theme="1"/>
      <name val="Calibri"/>
      <family val="2"/>
      <scheme val="minor"/>
    </font>
    <font>
      <sz val="11"/>
      <color indexed="8"/>
      <name val="Calibri"/>
      <family val="2"/>
      <scheme val="minor"/>
    </font>
    <font>
      <b/>
      <sz val="11"/>
      <color theme="1"/>
      <name val="Calibri"/>
      <family val="2"/>
      <scheme val="minor"/>
    </font>
    <font>
      <i/>
      <sz val="11"/>
      <color rgb="FFC00000"/>
      <name val="Calibri"/>
      <family val="2"/>
      <scheme val="minor"/>
    </font>
    <font>
      <sz val="11"/>
      <name val="Calibri"/>
      <family val="2"/>
      <scheme val="minor"/>
    </font>
    <font>
      <b/>
      <sz val="14"/>
      <color theme="1"/>
      <name val="Calibri"/>
      <family val="2"/>
      <scheme val="minor"/>
    </font>
    <font>
      <sz val="11"/>
      <name val="Calibri"/>
      <family val="2"/>
    </font>
    <font>
      <b/>
      <sz val="10"/>
      <color theme="1"/>
      <name val="Arial"/>
      <family val="2"/>
    </font>
    <font>
      <sz val="8.8000000000000007"/>
      <color theme="1"/>
      <name val="Calibri"/>
      <family val="2"/>
    </font>
    <font>
      <sz val="10"/>
      <color theme="1"/>
      <name val="Helvetica"/>
      <family val="2"/>
    </font>
    <font>
      <b/>
      <sz val="11"/>
      <name val="Calibri"/>
      <family val="2"/>
      <scheme val="minor"/>
    </font>
    <font>
      <sz val="16"/>
      <color theme="1"/>
      <name val="Calibri"/>
      <family val="2"/>
      <scheme val="minor"/>
    </font>
    <font>
      <b/>
      <sz val="16"/>
      <color theme="1"/>
      <name val="Arial"/>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9601"/>
        <bgColor indexed="64"/>
      </patternFill>
    </fill>
    <fill>
      <patternFill patternType="solid">
        <fgColor rgb="FFFF5353"/>
        <bgColor indexed="64"/>
      </patternFill>
    </fill>
    <fill>
      <patternFill patternType="solid">
        <fgColor rgb="FFFFA3A3"/>
        <bgColor indexed="64"/>
      </patternFill>
    </fill>
    <fill>
      <patternFill patternType="solid">
        <fgColor rgb="FFFF6565"/>
        <bgColor indexed="64"/>
      </patternFill>
    </fill>
  </fills>
  <borders count="3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s>
  <cellStyleXfs count="6">
    <xf numFmtId="0" fontId="0" fillId="0" borderId="0"/>
    <xf numFmtId="0" fontId="5" fillId="0" borderId="0"/>
    <xf numFmtId="9" fontId="6" fillId="0" borderId="0" applyFont="0" applyFill="0" applyBorder="0" applyAlignment="0" applyProtection="0"/>
    <xf numFmtId="0" fontId="9" fillId="0" borderId="0"/>
    <xf numFmtId="0" fontId="1" fillId="0" borderId="0"/>
    <xf numFmtId="0" fontId="14" fillId="0" borderId="0"/>
  </cellStyleXfs>
  <cellXfs count="432">
    <xf numFmtId="0" fontId="0" fillId="0" borderId="0" xfId="0"/>
    <xf numFmtId="0" fontId="4" fillId="0" borderId="0" xfId="0" applyFont="1" applyProtection="1">
      <protection locked="0"/>
    </xf>
    <xf numFmtId="0" fontId="4" fillId="0" borderId="0" xfId="0" applyFont="1" applyAlignment="1" applyProtection="1">
      <alignment textRotation="90"/>
      <protection locked="0"/>
    </xf>
    <xf numFmtId="0" fontId="4" fillId="0" borderId="0" xfId="0" applyFont="1" applyAlignment="1" applyProtection="1">
      <protection locked="0"/>
    </xf>
    <xf numFmtId="0" fontId="4" fillId="0" borderId="0" xfId="0" applyFont="1" applyFill="1" applyAlignment="1" applyProtection="1">
      <alignment horizontal="left" textRotation="90"/>
      <protection locked="0"/>
    </xf>
    <xf numFmtId="0" fontId="4" fillId="0" borderId="0" xfId="0" applyFont="1" applyFill="1" applyAlignment="1" applyProtection="1">
      <alignment horizontal="left"/>
      <protection locked="0"/>
    </xf>
    <xf numFmtId="166" fontId="4" fillId="0" borderId="0" xfId="0" applyNumberFormat="1" applyFont="1" applyFill="1" applyAlignment="1" applyProtection="1">
      <alignment horizontal="left"/>
      <protection locked="0"/>
    </xf>
    <xf numFmtId="2" fontId="4" fillId="0" borderId="0" xfId="0" applyNumberFormat="1" applyFont="1" applyFill="1" applyAlignment="1" applyProtection="1">
      <alignment horizontal="left"/>
      <protection locked="0"/>
    </xf>
    <xf numFmtId="1" fontId="4" fillId="0" borderId="0" xfId="0" applyNumberFormat="1" applyFont="1" applyFill="1" applyAlignment="1" applyProtection="1">
      <alignment horizontal="left"/>
    </xf>
    <xf numFmtId="0" fontId="4" fillId="0" borderId="0" xfId="0" applyFont="1" applyFill="1" applyProtection="1">
      <protection locked="0"/>
    </xf>
    <xf numFmtId="0" fontId="4" fillId="0" borderId="0" xfId="0" applyFont="1" applyFill="1" applyAlignment="1" applyProtection="1">
      <alignment horizontal="left"/>
    </xf>
    <xf numFmtId="167" fontId="4" fillId="0" borderId="0" xfId="0" applyNumberFormat="1" applyFont="1" applyFill="1" applyAlignment="1" applyProtection="1">
      <alignment horizontal="left"/>
    </xf>
    <xf numFmtId="0" fontId="4" fillId="0" borderId="0" xfId="0" applyFont="1"/>
    <xf numFmtId="0" fontId="4" fillId="0" borderId="0" xfId="0" applyFont="1" applyFill="1" applyBorder="1" applyAlignment="1" applyProtection="1">
      <alignment horizontal="left" textRotation="90"/>
      <protection locked="0"/>
    </xf>
    <xf numFmtId="9" fontId="4" fillId="0" borderId="0" xfId="2" applyFont="1" applyFill="1" applyBorder="1" applyAlignment="1" applyProtection="1">
      <alignment horizontal="left" textRotation="90"/>
      <protection locked="0"/>
    </xf>
    <xf numFmtId="0" fontId="4" fillId="0" borderId="0" xfId="0" applyFont="1" applyFill="1" applyAlignment="1" applyProtection="1">
      <alignment textRotation="90"/>
      <protection locked="0"/>
    </xf>
    <xf numFmtId="0" fontId="4" fillId="0" borderId="0" xfId="0" applyFont="1" applyFill="1" applyBorder="1" applyAlignment="1" applyProtection="1">
      <alignment horizontal="left"/>
      <protection locked="0"/>
    </xf>
    <xf numFmtId="9" fontId="4" fillId="0" borderId="0" xfId="2" applyFont="1" applyFill="1" applyBorder="1" applyAlignment="1" applyProtection="1">
      <alignment horizontal="left"/>
      <protection locked="0"/>
    </xf>
    <xf numFmtId="0" fontId="4" fillId="0" borderId="0" xfId="0" applyFont="1" applyFill="1" applyAlignment="1" applyProtection="1">
      <protection locked="0"/>
    </xf>
    <xf numFmtId="0" fontId="11" fillId="0" borderId="0" xfId="0" applyFont="1" applyFill="1" applyBorder="1" applyAlignment="1" applyProtection="1">
      <alignment horizontal="left"/>
      <protection locked="0"/>
    </xf>
    <xf numFmtId="2" fontId="4" fillId="0" borderId="0" xfId="0" applyNumberFormat="1" applyFont="1" applyFill="1" applyBorder="1" applyAlignment="1" applyProtection="1">
      <alignment horizontal="left"/>
      <protection locked="0"/>
    </xf>
    <xf numFmtId="0" fontId="4" fillId="0" borderId="0" xfId="0" applyFont="1" applyFill="1" applyBorder="1" applyAlignment="1" applyProtection="1">
      <alignment textRotation="90"/>
      <protection locked="0"/>
    </xf>
    <xf numFmtId="0" fontId="4" fillId="0" borderId="0" xfId="0" applyFont="1" applyFill="1" applyBorder="1" applyProtection="1">
      <protection locked="0"/>
    </xf>
    <xf numFmtId="1" fontId="4" fillId="0" borderId="0" xfId="0" applyNumberFormat="1" applyFont="1" applyFill="1" applyBorder="1" applyAlignment="1" applyProtection="1">
      <alignment horizontal="left"/>
    </xf>
    <xf numFmtId="9" fontId="4" fillId="0" borderId="0" xfId="2" applyFont="1" applyFill="1" applyBorder="1" applyAlignment="1" applyProtection="1">
      <alignment horizontal="left"/>
    </xf>
    <xf numFmtId="0" fontId="4" fillId="0" borderId="0" xfId="0" applyFont="1" applyFill="1" applyBorder="1" applyAlignment="1" applyProtection="1">
      <alignment horizontal="left"/>
    </xf>
    <xf numFmtId="0" fontId="4" fillId="0" borderId="0" xfId="0" applyFont="1" applyFill="1" applyAlignment="1" applyProtection="1">
      <alignment horizontal="left" textRotation="45"/>
      <protection locked="0"/>
    </xf>
    <xf numFmtId="2" fontId="11" fillId="0" borderId="0" xfId="0" applyNumberFormat="1" applyFont="1" applyFill="1" applyAlignment="1" applyProtection="1">
      <alignment horizontal="left"/>
      <protection locked="0"/>
    </xf>
    <xf numFmtId="0" fontId="13" fillId="0" borderId="0" xfId="0" applyFont="1" applyFill="1" applyProtection="1">
      <protection locked="0"/>
    </xf>
    <xf numFmtId="0" fontId="4" fillId="0" borderId="0" xfId="0" applyFont="1" applyFill="1" applyBorder="1" applyAlignment="1" applyProtection="1">
      <alignment horizontal="left" textRotation="45"/>
      <protection locked="0"/>
    </xf>
    <xf numFmtId="9" fontId="4" fillId="0" borderId="0" xfId="2" applyFont="1" applyFill="1" applyBorder="1" applyAlignment="1" applyProtection="1">
      <alignment horizontal="left" textRotation="45"/>
      <protection locked="0"/>
    </xf>
    <xf numFmtId="0" fontId="4" fillId="0" borderId="0" xfId="0" applyFont="1" applyFill="1" applyAlignment="1" applyProtection="1">
      <alignment textRotation="45"/>
      <protection locked="0"/>
    </xf>
    <xf numFmtId="2" fontId="4" fillId="0" borderId="0" xfId="0" applyNumberFormat="1" applyFont="1" applyFill="1" applyAlignment="1" applyProtection="1">
      <alignment horizontal="left"/>
    </xf>
    <xf numFmtId="166" fontId="4" fillId="0" borderId="0" xfId="0" applyNumberFormat="1" applyFont="1" applyFill="1" applyAlignment="1" applyProtection="1">
      <alignment horizontal="left"/>
    </xf>
    <xf numFmtId="167" fontId="4" fillId="0" borderId="0" xfId="0" applyNumberFormat="1" applyFont="1" applyFill="1" applyBorder="1" applyAlignment="1" applyProtection="1">
      <alignment horizontal="left"/>
    </xf>
    <xf numFmtId="2" fontId="4" fillId="0" borderId="0" xfId="0" applyNumberFormat="1" applyFont="1" applyFill="1" applyBorder="1" applyAlignment="1" applyProtection="1">
      <alignment horizontal="left"/>
    </xf>
    <xf numFmtId="166" fontId="4" fillId="0" borderId="0" xfId="0" applyNumberFormat="1" applyFont="1" applyFill="1" applyBorder="1" applyAlignment="1" applyProtection="1">
      <alignment horizontal="left"/>
    </xf>
    <xf numFmtId="165" fontId="4" fillId="0" borderId="0" xfId="0" applyNumberFormat="1" applyFont="1" applyFill="1" applyBorder="1" applyAlignment="1" applyProtection="1">
      <alignment horizontal="left"/>
    </xf>
    <xf numFmtId="164" fontId="4" fillId="0" borderId="0" xfId="0" applyNumberFormat="1" applyFont="1" applyFill="1" applyBorder="1" applyAlignment="1" applyProtection="1">
      <alignment horizontal="left"/>
    </xf>
    <xf numFmtId="168" fontId="4" fillId="0" borderId="0" xfId="2" applyNumberFormat="1" applyFont="1" applyFill="1" applyBorder="1" applyAlignment="1" applyProtection="1">
      <alignment horizontal="left"/>
    </xf>
    <xf numFmtId="0" fontId="13" fillId="0" borderId="0" xfId="0" applyFont="1"/>
    <xf numFmtId="0" fontId="4" fillId="0" borderId="0" xfId="0" applyFont="1" applyFill="1"/>
    <xf numFmtId="0" fontId="4" fillId="0" borderId="0" xfId="0" applyFont="1" applyFill="1" applyAlignment="1">
      <alignment wrapText="1"/>
    </xf>
    <xf numFmtId="0" fontId="13" fillId="0" borderId="0" xfId="0" applyFont="1" applyFill="1" applyAlignment="1">
      <alignment wrapText="1"/>
    </xf>
    <xf numFmtId="0" fontId="3" fillId="0" borderId="0" xfId="0" applyFont="1" applyFill="1" applyAlignment="1">
      <alignment wrapText="1"/>
    </xf>
    <xf numFmtId="0" fontId="2" fillId="0" borderId="0" xfId="0" applyFont="1" applyFill="1" applyAlignment="1">
      <alignment wrapText="1"/>
    </xf>
    <xf numFmtId="0" fontId="2" fillId="0" borderId="7" xfId="0" applyFont="1" applyBorder="1" applyProtection="1">
      <protection locked="0"/>
    </xf>
    <xf numFmtId="0" fontId="11" fillId="0" borderId="0" xfId="0" applyFont="1" applyProtection="1">
      <protection locked="0"/>
    </xf>
    <xf numFmtId="0" fontId="4" fillId="0" borderId="0" xfId="0" applyFont="1" applyProtection="1"/>
    <xf numFmtId="0" fontId="2" fillId="0" borderId="0" xfId="0" applyFont="1" applyFill="1" applyProtection="1">
      <protection locked="0"/>
    </xf>
    <xf numFmtId="165" fontId="4" fillId="0" borderId="0" xfId="0" applyNumberFormat="1" applyFont="1" applyFill="1" applyAlignment="1" applyProtection="1">
      <alignment horizontal="left"/>
    </xf>
    <xf numFmtId="1" fontId="2" fillId="0" borderId="0" xfId="0" applyNumberFormat="1" applyFont="1" applyFill="1" applyAlignment="1" applyProtection="1">
      <alignment horizontal="left"/>
    </xf>
    <xf numFmtId="0" fontId="2" fillId="0" borderId="5" xfId="0" applyFont="1" applyBorder="1" applyProtection="1">
      <protection locked="0"/>
    </xf>
    <xf numFmtId="0" fontId="2" fillId="4" borderId="0" xfId="0" applyFont="1" applyFill="1" applyProtection="1">
      <protection locked="0"/>
    </xf>
    <xf numFmtId="0" fontId="2" fillId="3" borderId="9" xfId="0" applyFont="1" applyFill="1" applyBorder="1" applyProtection="1"/>
    <xf numFmtId="0" fontId="2" fillId="3" borderId="2" xfId="0" applyFont="1" applyFill="1" applyBorder="1" applyProtection="1"/>
    <xf numFmtId="0" fontId="10" fillId="3" borderId="3" xfId="0" applyFont="1" applyFill="1" applyBorder="1" applyAlignment="1" applyProtection="1">
      <alignment horizontal="left"/>
    </xf>
    <xf numFmtId="9" fontId="10" fillId="3" borderId="4" xfId="2" applyFont="1" applyFill="1" applyBorder="1" applyAlignment="1" applyProtection="1">
      <alignment horizontal="left"/>
    </xf>
    <xf numFmtId="0" fontId="2" fillId="0" borderId="11" xfId="0" applyFont="1" applyBorder="1" applyAlignment="1" applyProtection="1">
      <protection locked="0"/>
    </xf>
    <xf numFmtId="0" fontId="14" fillId="2" borderId="10" xfId="3" applyFont="1" applyFill="1" applyBorder="1" applyProtection="1">
      <protection locked="0"/>
    </xf>
    <xf numFmtId="0" fontId="2" fillId="0" borderId="3" xfId="0" applyFont="1" applyBorder="1" applyProtection="1">
      <protection locked="0"/>
    </xf>
    <xf numFmtId="0" fontId="2" fillId="0" borderId="0" xfId="0" applyFont="1" applyBorder="1" applyAlignment="1" applyProtection="1">
      <protection locked="0"/>
    </xf>
    <xf numFmtId="0" fontId="14" fillId="4" borderId="0" xfId="3" applyFont="1" applyFill="1" applyBorder="1" applyProtection="1">
      <protection locked="0"/>
    </xf>
    <xf numFmtId="0" fontId="0" fillId="0" borderId="0" xfId="0"/>
    <xf numFmtId="0" fontId="2" fillId="0" borderId="3" xfId="0" applyFont="1" applyBorder="1" applyAlignment="1" applyProtection="1">
      <protection locked="0"/>
    </xf>
    <xf numFmtId="0" fontId="11" fillId="0" borderId="0" xfId="0" applyFont="1" applyFill="1" applyBorder="1" applyAlignment="1" applyProtection="1">
      <alignment horizontal="left"/>
      <protection locked="0"/>
    </xf>
    <xf numFmtId="0" fontId="2" fillId="0" borderId="0" xfId="0" applyFont="1" applyFill="1" applyBorder="1" applyAlignment="1" applyProtection="1">
      <protection locked="0"/>
    </xf>
    <xf numFmtId="0" fontId="2" fillId="0" borderId="0" xfId="0" applyFont="1" applyFill="1" applyAlignment="1" applyProtection="1">
      <alignment horizontal="left" textRotation="45"/>
      <protection locked="0"/>
    </xf>
    <xf numFmtId="2" fontId="11" fillId="0" borderId="0" xfId="0" applyNumberFormat="1" applyFont="1" applyFill="1" applyAlignment="1" applyProtection="1">
      <alignment horizontal="left"/>
      <protection locked="0"/>
    </xf>
    <xf numFmtId="0" fontId="0" fillId="0" borderId="0" xfId="0" applyFont="1"/>
    <xf numFmtId="0" fontId="0" fillId="4" borderId="5" xfId="0" applyFill="1" applyBorder="1"/>
    <xf numFmtId="0" fontId="0" fillId="4" borderId="7" xfId="0" applyFill="1" applyBorder="1"/>
    <xf numFmtId="0" fontId="15" fillId="4" borderId="11" xfId="0" applyFont="1" applyFill="1" applyBorder="1"/>
    <xf numFmtId="0" fontId="12" fillId="0" borderId="1" xfId="0" applyFont="1" applyFill="1" applyBorder="1" applyAlignment="1" applyProtection="1">
      <protection locked="0"/>
    </xf>
    <xf numFmtId="0" fontId="12" fillId="0" borderId="9" xfId="0" applyFont="1" applyFill="1" applyBorder="1" applyAlignment="1" applyProtection="1">
      <protection locked="0"/>
    </xf>
    <xf numFmtId="0" fontId="12" fillId="0" borderId="2" xfId="0" applyFont="1" applyFill="1" applyBorder="1" applyAlignment="1" applyProtection="1">
      <protection locked="0"/>
    </xf>
    <xf numFmtId="0" fontId="12" fillId="0" borderId="0" xfId="0" applyFont="1" applyFill="1" applyBorder="1" applyAlignment="1" applyProtection="1">
      <protection locked="0"/>
    </xf>
    <xf numFmtId="0" fontId="2" fillId="0" borderId="7" xfId="0" applyFont="1" applyBorder="1" applyAlignment="1" applyProtection="1">
      <protection locked="0"/>
    </xf>
    <xf numFmtId="0" fontId="12" fillId="0" borderId="12" xfId="0" applyFont="1" applyFill="1" applyBorder="1" applyAlignment="1" applyProtection="1">
      <protection locked="0"/>
    </xf>
    <xf numFmtId="0" fontId="4" fillId="0" borderId="0" xfId="0"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2" xfId="0" applyFont="1" applyBorder="1" applyProtection="1">
      <protection locked="0"/>
    </xf>
    <xf numFmtId="0" fontId="2" fillId="0" borderId="3" xfId="0" applyFont="1" applyFill="1" applyBorder="1" applyAlignment="1" applyProtection="1">
      <alignment horizontal="left" textRotation="45"/>
      <protection locked="0"/>
    </xf>
    <xf numFmtId="1" fontId="4" fillId="0" borderId="5" xfId="0" applyNumberFormat="1" applyFont="1" applyFill="1" applyBorder="1" applyAlignment="1" applyProtection="1">
      <alignment horizontal="left"/>
    </xf>
    <xf numFmtId="0" fontId="2" fillId="0" borderId="0" xfId="0" applyFont="1" applyFill="1" applyProtection="1">
      <protection locked="0"/>
    </xf>
    <xf numFmtId="0" fontId="2" fillId="0" borderId="0" xfId="0" applyFont="1" applyFill="1" applyAlignment="1" applyProtection="1">
      <alignment horizontal="left" textRotation="45"/>
      <protection locked="0"/>
    </xf>
    <xf numFmtId="2" fontId="11" fillId="0" borderId="0" xfId="0" applyNumberFormat="1" applyFont="1" applyFill="1" applyAlignment="1" applyProtection="1">
      <alignment horizontal="left"/>
      <protection locked="0"/>
    </xf>
    <xf numFmtId="0" fontId="2" fillId="0" borderId="0" xfId="0" applyFont="1" applyFill="1" applyBorder="1" applyAlignment="1" applyProtection="1">
      <alignment horizontal="left" textRotation="45"/>
      <protection locked="0"/>
    </xf>
    <xf numFmtId="0" fontId="2" fillId="0" borderId="0" xfId="0" applyFont="1" applyFill="1" applyAlignment="1" applyProtection="1">
      <alignment textRotation="45"/>
      <protection locked="0"/>
    </xf>
    <xf numFmtId="1" fontId="4" fillId="0" borderId="7" xfId="0" applyNumberFormat="1" applyFont="1" applyFill="1" applyBorder="1" applyAlignment="1" applyProtection="1">
      <alignment horizontal="left"/>
    </xf>
    <xf numFmtId="1" fontId="4" fillId="0" borderId="9" xfId="0" applyNumberFormat="1" applyFont="1" applyFill="1" applyBorder="1" applyAlignment="1" applyProtection="1">
      <alignment horizontal="left"/>
    </xf>
    <xf numFmtId="1" fontId="4" fillId="0" borderId="2" xfId="0" applyNumberFormat="1" applyFont="1" applyFill="1" applyBorder="1" applyAlignment="1" applyProtection="1">
      <alignment horizontal="left"/>
    </xf>
    <xf numFmtId="0" fontId="2" fillId="0" borderId="0" xfId="0" applyFont="1" applyFill="1" applyAlignment="1" applyProtection="1">
      <alignment textRotation="45" wrapText="1"/>
      <protection locked="0"/>
    </xf>
    <xf numFmtId="0" fontId="2" fillId="0" borderId="0" xfId="0" applyFont="1" applyFill="1" applyBorder="1" applyAlignment="1" applyProtection="1">
      <alignment horizontal="left" textRotation="45" wrapText="1"/>
      <protection locked="0"/>
    </xf>
    <xf numFmtId="0" fontId="4" fillId="0" borderId="0" xfId="0" applyFont="1" applyFill="1" applyAlignment="1" applyProtection="1">
      <alignment wrapText="1"/>
      <protection locked="0"/>
    </xf>
    <xf numFmtId="0" fontId="2" fillId="0" borderId="1" xfId="0" applyFont="1" applyFill="1" applyBorder="1" applyAlignment="1" applyProtection="1">
      <alignment textRotation="45" wrapText="1"/>
      <protection locked="0"/>
    </xf>
    <xf numFmtId="0" fontId="10" fillId="3" borderId="1" xfId="0" applyFont="1" applyFill="1" applyBorder="1" applyProtection="1"/>
    <xf numFmtId="0" fontId="0" fillId="0" borderId="0" xfId="0" applyBorder="1"/>
    <xf numFmtId="1" fontId="4" fillId="0" borderId="0" xfId="2" applyNumberFormat="1" applyFont="1" applyFill="1" applyBorder="1" applyAlignment="1" applyProtection="1">
      <alignment horizontal="left"/>
      <protection locked="0"/>
    </xf>
    <xf numFmtId="0" fontId="4" fillId="3" borderId="3" xfId="0" applyFont="1" applyFill="1" applyBorder="1" applyProtection="1"/>
    <xf numFmtId="0" fontId="10"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protection locked="0"/>
    </xf>
    <xf numFmtId="0" fontId="2" fillId="0" borderId="0" xfId="0" applyFont="1" applyBorder="1" applyAlignment="1" applyProtection="1">
      <alignment horizontal="left"/>
      <protection locked="0"/>
    </xf>
    <xf numFmtId="0" fontId="2" fillId="0" borderId="0" xfId="0" applyFont="1" applyFill="1" applyAlignment="1" applyProtection="1">
      <alignment horizontal="left"/>
      <protection locked="0"/>
    </xf>
    <xf numFmtId="0" fontId="17" fillId="0" borderId="0" xfId="0" applyFont="1"/>
    <xf numFmtId="2" fontId="4" fillId="0" borderId="1" xfId="2" applyNumberFormat="1" applyFont="1" applyFill="1" applyBorder="1" applyAlignment="1" applyProtection="1">
      <alignment horizontal="right"/>
      <protection locked="0"/>
    </xf>
    <xf numFmtId="9" fontId="4" fillId="0" borderId="12" xfId="2" applyFont="1" applyFill="1" applyBorder="1" applyAlignment="1" applyProtection="1">
      <alignment horizontal="left" textRotation="45"/>
      <protection locked="0"/>
    </xf>
    <xf numFmtId="2" fontId="4" fillId="0" borderId="9" xfId="2" applyNumberFormat="1" applyFont="1" applyFill="1" applyBorder="1" applyAlignment="1" applyProtection="1">
      <alignment horizontal="right"/>
      <protection locked="0"/>
    </xf>
    <xf numFmtId="2" fontId="4" fillId="0" borderId="2" xfId="2" applyNumberFormat="1" applyFont="1" applyFill="1" applyBorder="1" applyAlignment="1" applyProtection="1">
      <alignment horizontal="right"/>
      <protection locked="0"/>
    </xf>
    <xf numFmtId="0" fontId="10" fillId="0" borderId="0" xfId="0" applyFont="1" applyFill="1" applyProtection="1">
      <protection locked="0"/>
    </xf>
    <xf numFmtId="0" fontId="2" fillId="0" borderId="0" xfId="0" applyFont="1" applyFill="1" applyBorder="1" applyAlignment="1" applyProtection="1">
      <alignment horizontal="left"/>
      <protection locked="0"/>
    </xf>
    <xf numFmtId="9" fontId="4" fillId="0" borderId="0" xfId="2" applyFont="1" applyFill="1" applyBorder="1" applyAlignment="1" applyProtection="1">
      <alignment horizontal="left"/>
      <protection locked="0"/>
    </xf>
    <xf numFmtId="0" fontId="2" fillId="2" borderId="1" xfId="0" applyFont="1" applyFill="1" applyBorder="1" applyProtection="1">
      <protection locked="0"/>
    </xf>
    <xf numFmtId="0" fontId="2" fillId="2" borderId="9" xfId="0" applyFont="1" applyFill="1" applyBorder="1" applyProtection="1">
      <protection locked="0"/>
    </xf>
    <xf numFmtId="0" fontId="2" fillId="2" borderId="2" xfId="0" applyFont="1" applyFill="1" applyBorder="1" applyProtection="1">
      <protection locked="0"/>
    </xf>
    <xf numFmtId="9" fontId="4" fillId="0" borderId="0" xfId="2" applyFont="1" applyFill="1" applyBorder="1" applyAlignment="1" applyProtection="1">
      <alignment horizontal="left"/>
      <protection locked="0"/>
    </xf>
    <xf numFmtId="9" fontId="2" fillId="0" borderId="12" xfId="2" applyFont="1" applyFill="1" applyBorder="1" applyAlignment="1" applyProtection="1">
      <alignment horizontal="left" textRotation="45"/>
      <protection locked="0"/>
    </xf>
    <xf numFmtId="167" fontId="4" fillId="0" borderId="0" xfId="2" applyNumberFormat="1" applyFont="1" applyFill="1" applyBorder="1" applyAlignment="1" applyProtection="1">
      <alignment horizontal="left"/>
    </xf>
    <xf numFmtId="167" fontId="4" fillId="0" borderId="14" xfId="2" applyNumberFormat="1" applyFont="1" applyFill="1" applyBorder="1" applyAlignment="1" applyProtection="1">
      <alignment horizontal="left"/>
    </xf>
    <xf numFmtId="1" fontId="4" fillId="0" borderId="14" xfId="0" applyNumberFormat="1" applyFont="1" applyFill="1" applyBorder="1" applyAlignment="1" applyProtection="1">
      <alignment horizontal="left"/>
    </xf>
    <xf numFmtId="9" fontId="2" fillId="0" borderId="4" xfId="2" applyFont="1" applyFill="1" applyBorder="1" applyAlignment="1" applyProtection="1">
      <alignment horizontal="left" textRotation="45"/>
      <protection locked="0"/>
    </xf>
    <xf numFmtId="167" fontId="4" fillId="0" borderId="6" xfId="2" applyNumberFormat="1" applyFont="1" applyFill="1" applyBorder="1" applyAlignment="1" applyProtection="1">
      <alignment horizontal="left"/>
    </xf>
    <xf numFmtId="167" fontId="4" fillId="0" borderId="8" xfId="2" applyNumberFormat="1" applyFont="1" applyFill="1" applyBorder="1" applyAlignment="1" applyProtection="1">
      <alignment horizontal="left"/>
    </xf>
    <xf numFmtId="167" fontId="4" fillId="0" borderId="6" xfId="0" applyNumberFormat="1" applyFont="1" applyFill="1" applyBorder="1" applyAlignment="1" applyProtection="1">
      <alignment horizontal="left"/>
    </xf>
    <xf numFmtId="167" fontId="4" fillId="0" borderId="8" xfId="0" applyNumberFormat="1" applyFont="1" applyFill="1" applyBorder="1" applyAlignment="1" applyProtection="1">
      <alignment horizontal="left"/>
    </xf>
    <xf numFmtId="1" fontId="4" fillId="0" borderId="0" xfId="0" applyNumberFormat="1" applyFont="1" applyFill="1" applyAlignment="1" applyProtection="1">
      <alignment horizontal="left"/>
      <protection locked="0"/>
    </xf>
    <xf numFmtId="1" fontId="4" fillId="0" borderId="0" xfId="0" applyNumberFormat="1" applyFont="1" applyFill="1" applyBorder="1" applyAlignment="1" applyProtection="1">
      <alignment horizontal="left"/>
      <protection locked="0"/>
    </xf>
    <xf numFmtId="0" fontId="2" fillId="0" borderId="0" xfId="0" applyFont="1" applyFill="1" applyBorder="1" applyProtection="1">
      <protection locked="0"/>
    </xf>
    <xf numFmtId="9" fontId="2" fillId="0" borderId="0" xfId="2" applyFont="1" applyFill="1" applyBorder="1" applyAlignment="1" applyProtection="1">
      <protection locked="0"/>
    </xf>
    <xf numFmtId="9" fontId="4" fillId="0" borderId="0" xfId="2" applyFont="1" applyFill="1" applyBorder="1" applyAlignment="1" applyProtection="1">
      <protection locked="0"/>
    </xf>
    <xf numFmtId="167" fontId="4" fillId="0" borderId="0" xfId="2" applyNumberFormat="1" applyFont="1" applyFill="1" applyBorder="1" applyAlignment="1" applyProtection="1">
      <alignment horizontal="right"/>
      <protection locked="0"/>
    </xf>
    <xf numFmtId="1" fontId="4" fillId="0" borderId="0" xfId="2" applyNumberFormat="1" applyFont="1" applyFill="1" applyBorder="1" applyAlignment="1" applyProtection="1">
      <alignment horizontal="left"/>
    </xf>
    <xf numFmtId="0" fontId="2" fillId="2" borderId="10" xfId="0" applyFont="1" applyFill="1" applyBorder="1" applyProtection="1">
      <protection locked="0"/>
    </xf>
    <xf numFmtId="165" fontId="4" fillId="0" borderId="0" xfId="0" applyNumberFormat="1" applyFont="1" applyFill="1" applyBorder="1" applyProtection="1">
      <protection locked="0"/>
    </xf>
    <xf numFmtId="0" fontId="2" fillId="0" borderId="0" xfId="0" applyFont="1" applyBorder="1" applyProtection="1">
      <protection locked="0"/>
    </xf>
    <xf numFmtId="166" fontId="2" fillId="0" borderId="0" xfId="0" applyNumberFormat="1" applyFont="1" applyBorder="1" applyAlignment="1">
      <alignment horizontal="right"/>
    </xf>
    <xf numFmtId="2" fontId="4" fillId="0" borderId="0" xfId="0" applyNumberFormat="1" applyFont="1" applyFill="1" applyBorder="1" applyAlignment="1" applyProtection="1">
      <alignment horizontal="center"/>
      <protection locked="0"/>
    </xf>
    <xf numFmtId="2" fontId="2" fillId="0" borderId="0" xfId="0" applyNumberFormat="1" applyFont="1" applyFill="1" applyBorder="1" applyAlignment="1" applyProtection="1">
      <alignment horizontal="center"/>
      <protection locked="0"/>
    </xf>
    <xf numFmtId="0" fontId="13" fillId="0" borderId="0" xfId="0" applyFont="1" applyFill="1" applyBorder="1" applyProtection="1"/>
    <xf numFmtId="0" fontId="10" fillId="0" borderId="0" xfId="0" applyFont="1" applyFill="1" applyBorder="1" applyProtection="1"/>
    <xf numFmtId="0" fontId="18" fillId="0" borderId="0" xfId="0" applyFont="1" applyFill="1" applyBorder="1" applyProtection="1"/>
    <xf numFmtId="0" fontId="18" fillId="0" borderId="0" xfId="0" applyFont="1" applyFill="1" applyBorder="1" applyAlignment="1" applyProtection="1">
      <alignment horizontal="center" wrapText="1"/>
    </xf>
    <xf numFmtId="0" fontId="2" fillId="5" borderId="10" xfId="0" applyFont="1" applyFill="1" applyBorder="1" applyProtection="1"/>
    <xf numFmtId="0" fontId="13" fillId="3" borderId="10" xfId="0" applyFont="1" applyFill="1" applyBorder="1" applyAlignment="1" applyProtection="1">
      <alignment vertical="center"/>
    </xf>
    <xf numFmtId="0" fontId="4" fillId="0" borderId="0" xfId="0" applyFont="1" applyAlignment="1" applyProtection="1">
      <alignment vertical="center"/>
      <protection locked="0"/>
    </xf>
    <xf numFmtId="0" fontId="10" fillId="0" borderId="0" xfId="0" applyFont="1" applyAlignment="1" applyProtection="1">
      <alignment vertical="center"/>
      <protection locked="0"/>
    </xf>
    <xf numFmtId="9" fontId="10" fillId="3" borderId="13" xfId="2" applyFont="1" applyFill="1" applyBorder="1" applyAlignment="1" applyProtection="1">
      <alignment horizontal="center" vertical="center" wrapText="1"/>
    </xf>
    <xf numFmtId="0" fontId="18" fillId="5" borderId="13" xfId="0" applyFont="1" applyFill="1" applyBorder="1" applyAlignment="1" applyProtection="1">
      <alignment horizontal="center" vertical="center" wrapText="1"/>
    </xf>
    <xf numFmtId="0" fontId="13" fillId="5" borderId="10" xfId="0" applyFont="1" applyFill="1" applyBorder="1" applyAlignment="1" applyProtection="1">
      <alignment horizontal="left" vertical="center"/>
    </xf>
    <xf numFmtId="0" fontId="4" fillId="0" borderId="5" xfId="0" applyFont="1" applyFill="1" applyBorder="1" applyAlignment="1" applyProtection="1">
      <alignment horizontal="left"/>
      <protection locked="0"/>
    </xf>
    <xf numFmtId="9" fontId="4" fillId="0" borderId="14" xfId="2" applyFont="1" applyFill="1" applyBorder="1" applyAlignment="1" applyProtection="1">
      <alignment horizontal="left"/>
      <protection locked="0"/>
    </xf>
    <xf numFmtId="9" fontId="4" fillId="0" borderId="5" xfId="2" applyFont="1" applyFill="1" applyBorder="1" applyAlignment="1" applyProtection="1">
      <alignment horizontal="left"/>
      <protection locked="0"/>
    </xf>
    <xf numFmtId="1" fontId="4" fillId="0" borderId="5" xfId="2" applyNumberFormat="1" applyFont="1" applyFill="1" applyBorder="1" applyAlignment="1" applyProtection="1">
      <alignment horizontal="left"/>
      <protection locked="0"/>
    </xf>
    <xf numFmtId="0" fontId="4" fillId="0" borderId="9" xfId="0" applyFont="1" applyFill="1" applyBorder="1" applyAlignment="1" applyProtection="1">
      <alignment horizontal="left"/>
      <protection locked="0"/>
    </xf>
    <xf numFmtId="1" fontId="4" fillId="0" borderId="7" xfId="2" applyNumberFormat="1" applyFont="1" applyFill="1" applyBorder="1" applyAlignment="1" applyProtection="1">
      <alignment horizontal="left"/>
      <protection locked="0"/>
    </xf>
    <xf numFmtId="1" fontId="4" fillId="0" borderId="5" xfId="0" applyNumberFormat="1" applyFont="1" applyFill="1" applyBorder="1" applyAlignment="1" applyProtection="1">
      <alignment horizontal="left"/>
      <protection locked="0"/>
    </xf>
    <xf numFmtId="1" fontId="4" fillId="0" borderId="7" xfId="0" applyNumberFormat="1" applyFont="1" applyFill="1" applyBorder="1" applyAlignment="1" applyProtection="1">
      <alignment horizontal="left"/>
      <protection locked="0"/>
    </xf>
    <xf numFmtId="0" fontId="2" fillId="0" borderId="3" xfId="0" applyFont="1" applyFill="1" applyBorder="1" applyAlignment="1" applyProtection="1">
      <alignment textRotation="45"/>
      <protection locked="0"/>
    </xf>
    <xf numFmtId="0" fontId="2" fillId="0" borderId="12" xfId="0" applyFont="1" applyFill="1" applyBorder="1" applyAlignment="1" applyProtection="1">
      <alignment textRotation="45"/>
      <protection locked="0"/>
    </xf>
    <xf numFmtId="166" fontId="2" fillId="0" borderId="5" xfId="0" applyNumberFormat="1" applyFont="1" applyBorder="1" applyAlignment="1">
      <alignment horizontal="right"/>
    </xf>
    <xf numFmtId="0" fontId="2" fillId="0" borderId="6" xfId="0" applyFont="1" applyFill="1" applyBorder="1" applyProtection="1">
      <protection locked="0"/>
    </xf>
    <xf numFmtId="166" fontId="12" fillId="0" borderId="5" xfId="0" applyNumberFormat="1" applyFont="1" applyBorder="1" applyAlignment="1">
      <alignment horizontal="right"/>
    </xf>
    <xf numFmtId="166" fontId="12" fillId="0" borderId="0" xfId="0" applyNumberFormat="1" applyFont="1" applyBorder="1" applyAlignment="1">
      <alignment horizontal="right"/>
    </xf>
    <xf numFmtId="0" fontId="2" fillId="0" borderId="5" xfId="0" applyFont="1" applyFill="1" applyBorder="1" applyProtection="1">
      <protection locked="0"/>
    </xf>
    <xf numFmtId="0" fontId="4" fillId="0" borderId="5" xfId="0" applyFont="1" applyFill="1" applyBorder="1" applyProtection="1">
      <protection locked="0"/>
    </xf>
    <xf numFmtId="0" fontId="4" fillId="0" borderId="6" xfId="0" applyFont="1" applyFill="1" applyBorder="1" applyProtection="1">
      <protection locked="0"/>
    </xf>
    <xf numFmtId="0" fontId="4" fillId="0" borderId="7" xfId="0" applyFont="1" applyFill="1" applyBorder="1" applyProtection="1">
      <protection locked="0"/>
    </xf>
    <xf numFmtId="0" fontId="4" fillId="0" borderId="14" xfId="0" applyFont="1" applyFill="1" applyBorder="1" applyProtection="1">
      <protection locked="0"/>
    </xf>
    <xf numFmtId="0" fontId="4" fillId="0" borderId="8" xfId="0" applyFont="1" applyFill="1" applyBorder="1" applyProtection="1">
      <protection locked="0"/>
    </xf>
    <xf numFmtId="0" fontId="10" fillId="0" borderId="0" xfId="0" applyFont="1" applyBorder="1" applyAlignment="1" applyProtection="1">
      <alignment horizontal="left" wrapText="1"/>
      <protection locked="0"/>
    </xf>
    <xf numFmtId="0" fontId="10" fillId="5" borderId="0" xfId="0" applyFont="1" applyFill="1" applyBorder="1" applyAlignment="1" applyProtection="1">
      <alignment horizontal="center" vertical="center" wrapText="1"/>
    </xf>
    <xf numFmtId="0" fontId="13" fillId="5" borderId="5" xfId="0" applyFont="1" applyFill="1" applyBorder="1" applyAlignment="1" applyProtection="1">
      <alignment horizontal="center" vertical="center"/>
    </xf>
    <xf numFmtId="0" fontId="10" fillId="5" borderId="6" xfId="0" applyFont="1" applyFill="1" applyBorder="1" applyAlignment="1" applyProtection="1">
      <alignment horizontal="center" vertical="center" wrapText="1"/>
    </xf>
    <xf numFmtId="0" fontId="10" fillId="5" borderId="5" xfId="0" applyFont="1" applyFill="1" applyBorder="1" applyAlignment="1" applyProtection="1">
      <alignment horizontal="right" wrapText="1"/>
    </xf>
    <xf numFmtId="0" fontId="2" fillId="5" borderId="3" xfId="0" applyFont="1" applyFill="1" applyBorder="1" applyProtection="1">
      <protection locked="0"/>
    </xf>
    <xf numFmtId="0" fontId="2" fillId="5" borderId="5" xfId="0" applyFont="1" applyFill="1" applyBorder="1" applyProtection="1">
      <protection locked="0"/>
    </xf>
    <xf numFmtId="0" fontId="2" fillId="5" borderId="7" xfId="0" applyFont="1" applyFill="1" applyBorder="1" applyProtection="1">
      <protection locked="0"/>
    </xf>
    <xf numFmtId="0" fontId="7" fillId="0" borderId="12" xfId="0" applyFont="1" applyBorder="1" applyAlignment="1" applyProtection="1">
      <alignment vertical="top"/>
      <protection locked="0"/>
    </xf>
    <xf numFmtId="0" fontId="13" fillId="5" borderId="11" xfId="0" applyFont="1" applyFill="1" applyBorder="1" applyAlignment="1" applyProtection="1">
      <alignment horizontal="left" vertical="center"/>
    </xf>
    <xf numFmtId="0" fontId="10" fillId="5" borderId="15" xfId="0" applyFont="1" applyFill="1" applyBorder="1" applyAlignment="1" applyProtection="1">
      <alignment horizontal="center" vertical="center" wrapText="1"/>
    </xf>
    <xf numFmtId="0" fontId="10" fillId="5" borderId="13" xfId="0" applyFont="1" applyFill="1" applyBorder="1" applyAlignment="1" applyProtection="1">
      <alignment horizontal="center" vertical="center" wrapText="1"/>
    </xf>
    <xf numFmtId="0" fontId="2" fillId="5" borderId="3" xfId="0" applyFont="1" applyFill="1" applyBorder="1" applyAlignment="1" applyProtection="1">
      <alignment horizontal="left"/>
    </xf>
    <xf numFmtId="0" fontId="2" fillId="5" borderId="5" xfId="0" applyFont="1" applyFill="1" applyBorder="1" applyAlignment="1" applyProtection="1">
      <alignment horizontal="left"/>
    </xf>
    <xf numFmtId="0" fontId="2" fillId="5" borderId="7" xfId="0" applyFont="1" applyFill="1" applyBorder="1" applyAlignment="1" applyProtection="1">
      <alignment horizontal="left"/>
    </xf>
    <xf numFmtId="0" fontId="4" fillId="0" borderId="0" xfId="0" applyFont="1" applyFill="1" applyBorder="1" applyProtection="1"/>
    <xf numFmtId="2" fontId="4" fillId="0" borderId="0" xfId="2" applyNumberFormat="1" applyFont="1" applyFill="1" applyBorder="1" applyAlignment="1" applyProtection="1">
      <alignment horizontal="left"/>
    </xf>
    <xf numFmtId="1" fontId="4" fillId="0" borderId="9" xfId="0" applyNumberFormat="1" applyFont="1" applyFill="1" applyBorder="1" applyAlignment="1" applyProtection="1">
      <alignment horizontal="center"/>
    </xf>
    <xf numFmtId="9" fontId="4" fillId="0" borderId="0" xfId="2" applyFont="1" applyFill="1" applyBorder="1" applyAlignment="1" applyProtection="1">
      <alignment horizontal="left"/>
      <protection locked="0"/>
    </xf>
    <xf numFmtId="1" fontId="4" fillId="0" borderId="14" xfId="2" applyNumberFormat="1" applyFont="1" applyFill="1" applyBorder="1" applyAlignment="1" applyProtection="1">
      <alignment horizontal="left"/>
      <protection locked="0"/>
    </xf>
    <xf numFmtId="1" fontId="2" fillId="0" borderId="5" xfId="0" applyNumberFormat="1" applyFont="1" applyBorder="1" applyAlignment="1">
      <alignment horizontal="right"/>
    </xf>
    <xf numFmtId="1" fontId="2" fillId="0" borderId="0" xfId="0" applyNumberFormat="1" applyFont="1" applyBorder="1" applyAlignment="1">
      <alignment horizontal="right"/>
    </xf>
    <xf numFmtId="0" fontId="2" fillId="0" borderId="0" xfId="0" applyFont="1" applyAlignment="1" applyProtection="1">
      <alignment horizontal="left"/>
    </xf>
    <xf numFmtId="0" fontId="19" fillId="2" borderId="1" xfId="0" applyFont="1" applyFill="1" applyBorder="1" applyAlignment="1" applyProtection="1">
      <alignment horizontal="center"/>
      <protection locked="0"/>
    </xf>
    <xf numFmtId="0" fontId="19" fillId="3" borderId="9" xfId="0" applyFont="1" applyFill="1" applyBorder="1" applyAlignment="1" applyProtection="1">
      <alignment horizontal="center"/>
      <protection locked="0"/>
    </xf>
    <xf numFmtId="0" fontId="19" fillId="5" borderId="2" xfId="0" applyFont="1" applyFill="1" applyBorder="1" applyAlignment="1" applyProtection="1">
      <alignment horizontal="center"/>
      <protection locked="0"/>
    </xf>
    <xf numFmtId="0" fontId="12" fillId="0" borderId="0" xfId="0" applyFont="1" applyFill="1" applyProtection="1">
      <protection locked="0"/>
    </xf>
    <xf numFmtId="0" fontId="2" fillId="0" borderId="4" xfId="0" applyFont="1" applyFill="1" applyBorder="1" applyAlignment="1" applyProtection="1">
      <alignment textRotation="45"/>
      <protection locked="0"/>
    </xf>
    <xf numFmtId="0" fontId="2" fillId="0" borderId="12" xfId="0" applyFont="1" applyFill="1" applyBorder="1" applyAlignment="1" applyProtection="1">
      <alignment horizontal="left" textRotation="45"/>
      <protection locked="0"/>
    </xf>
    <xf numFmtId="167" fontId="4" fillId="0" borderId="14" xfId="0" applyNumberFormat="1" applyFont="1" applyFill="1" applyBorder="1" applyAlignment="1" applyProtection="1">
      <alignment horizontal="left"/>
    </xf>
    <xf numFmtId="9" fontId="4" fillId="0" borderId="0" xfId="2" applyFont="1" applyFill="1" applyBorder="1" applyAlignment="1" applyProtection="1">
      <alignment horizontal="left"/>
      <protection locked="0"/>
    </xf>
    <xf numFmtId="164" fontId="12" fillId="0" borderId="0" xfId="0" applyNumberFormat="1" applyFont="1" applyFill="1" applyBorder="1" applyAlignment="1" applyProtection="1">
      <alignment horizontal="left"/>
    </xf>
    <xf numFmtId="164" fontId="12" fillId="0" borderId="0" xfId="0" applyNumberFormat="1" applyFont="1" applyFill="1" applyBorder="1" applyAlignment="1" applyProtection="1">
      <alignment horizontal="left"/>
      <protection locked="0"/>
    </xf>
    <xf numFmtId="0" fontId="2" fillId="0" borderId="4" xfId="0" applyFont="1" applyFill="1" applyBorder="1" applyAlignment="1" applyProtection="1">
      <alignment horizontal="left" textRotation="45"/>
      <protection locked="0"/>
    </xf>
    <xf numFmtId="164" fontId="4" fillId="0" borderId="6" xfId="0" applyNumberFormat="1" applyFont="1" applyFill="1" applyBorder="1" applyAlignment="1" applyProtection="1">
      <alignment horizontal="left"/>
    </xf>
    <xf numFmtId="2" fontId="2" fillId="0" borderId="3" xfId="0" applyNumberFormat="1" applyFont="1" applyFill="1" applyBorder="1" applyAlignment="1" applyProtection="1">
      <alignment horizontal="left" textRotation="45"/>
      <protection locked="0"/>
    </xf>
    <xf numFmtId="2" fontId="2" fillId="0" borderId="12" xfId="0" applyNumberFormat="1" applyFont="1" applyFill="1" applyBorder="1" applyAlignment="1" applyProtection="1">
      <alignment horizontal="left" textRotation="45"/>
      <protection locked="0"/>
    </xf>
    <xf numFmtId="2" fontId="2" fillId="0" borderId="4" xfId="0" applyNumberFormat="1" applyFont="1" applyFill="1" applyBorder="1" applyAlignment="1" applyProtection="1">
      <alignment horizontal="left" textRotation="45"/>
      <protection locked="0"/>
    </xf>
    <xf numFmtId="164" fontId="4" fillId="0" borderId="5" xfId="0" applyNumberFormat="1" applyFont="1" applyFill="1" applyBorder="1" applyAlignment="1" applyProtection="1">
      <alignment horizontal="left"/>
    </xf>
    <xf numFmtId="164" fontId="4" fillId="0" borderId="7" xfId="0" applyNumberFormat="1" applyFont="1" applyFill="1" applyBorder="1" applyAlignment="1" applyProtection="1">
      <alignment horizontal="left"/>
    </xf>
    <xf numFmtId="164" fontId="4" fillId="0" borderId="14" xfId="0" applyNumberFormat="1" applyFont="1" applyFill="1" applyBorder="1" applyAlignment="1" applyProtection="1">
      <alignment horizontal="left"/>
    </xf>
    <xf numFmtId="165" fontId="4" fillId="0" borderId="5" xfId="0" applyNumberFormat="1" applyFont="1" applyFill="1" applyBorder="1" applyAlignment="1" applyProtection="1">
      <alignment horizontal="left"/>
    </xf>
    <xf numFmtId="165" fontId="4" fillId="0" borderId="6" xfId="0" applyNumberFormat="1" applyFont="1" applyFill="1" applyBorder="1" applyAlignment="1" applyProtection="1">
      <alignment horizontal="left"/>
    </xf>
    <xf numFmtId="165" fontId="4" fillId="0" borderId="7" xfId="0" applyNumberFormat="1" applyFont="1" applyFill="1" applyBorder="1" applyAlignment="1" applyProtection="1">
      <alignment horizontal="left"/>
    </xf>
    <xf numFmtId="165" fontId="4" fillId="0" borderId="14" xfId="0" applyNumberFormat="1" applyFont="1" applyFill="1" applyBorder="1" applyAlignment="1" applyProtection="1">
      <alignment horizontal="left"/>
    </xf>
    <xf numFmtId="165" fontId="4" fillId="0" borderId="8" xfId="0" applyNumberFormat="1" applyFont="1" applyFill="1" applyBorder="1" applyAlignment="1" applyProtection="1">
      <alignment horizontal="left"/>
    </xf>
    <xf numFmtId="166" fontId="4" fillId="0" borderId="6" xfId="0" applyNumberFormat="1" applyFont="1" applyFill="1" applyBorder="1" applyAlignment="1" applyProtection="1">
      <alignment horizontal="left"/>
    </xf>
    <xf numFmtId="166" fontId="4" fillId="0" borderId="8" xfId="0" applyNumberFormat="1" applyFont="1" applyFill="1" applyBorder="1" applyAlignment="1" applyProtection="1">
      <alignment horizontal="left"/>
    </xf>
    <xf numFmtId="166" fontId="4" fillId="0" borderId="5" xfId="0" applyNumberFormat="1" applyFont="1" applyFill="1" applyBorder="1" applyAlignment="1" applyProtection="1">
      <alignment horizontal="left"/>
    </xf>
    <xf numFmtId="166" fontId="4" fillId="0" borderId="7" xfId="0" applyNumberFormat="1" applyFont="1" applyFill="1" applyBorder="1" applyAlignment="1" applyProtection="1">
      <alignment horizontal="left"/>
    </xf>
    <xf numFmtId="166" fontId="4" fillId="0" borderId="14" xfId="0" applyNumberFormat="1" applyFont="1" applyFill="1" applyBorder="1" applyAlignment="1" applyProtection="1">
      <alignment horizontal="left"/>
    </xf>
    <xf numFmtId="2" fontId="4" fillId="0" borderId="6" xfId="0" applyNumberFormat="1" applyFont="1" applyFill="1" applyBorder="1" applyAlignment="1" applyProtection="1">
      <alignment horizontal="left"/>
    </xf>
    <xf numFmtId="2" fontId="4" fillId="0" borderId="8" xfId="0" applyNumberFormat="1" applyFont="1" applyFill="1" applyBorder="1" applyAlignment="1" applyProtection="1">
      <alignment horizontal="left"/>
    </xf>
    <xf numFmtId="2" fontId="4" fillId="0" borderId="5" xfId="0" applyNumberFormat="1" applyFont="1" applyFill="1" applyBorder="1" applyAlignment="1" applyProtection="1">
      <alignment horizontal="left"/>
    </xf>
    <xf numFmtId="2" fontId="4" fillId="0" borderId="7" xfId="0" applyNumberFormat="1" applyFont="1" applyFill="1" applyBorder="1" applyAlignment="1" applyProtection="1">
      <alignment horizontal="left"/>
    </xf>
    <xf numFmtId="2" fontId="4" fillId="0" borderId="14" xfId="0" applyNumberFormat="1" applyFont="1" applyFill="1" applyBorder="1" applyAlignment="1" applyProtection="1">
      <alignment horizontal="left"/>
    </xf>
    <xf numFmtId="0" fontId="2" fillId="0" borderId="0" xfId="0" applyFont="1" applyFill="1" applyBorder="1" applyAlignment="1" applyProtection="1">
      <alignment textRotation="45" wrapText="1"/>
      <protection locked="0"/>
    </xf>
    <xf numFmtId="1" fontId="4" fillId="0" borderId="0" xfId="0" applyNumberFormat="1" applyFont="1" applyFill="1" applyBorder="1" applyAlignment="1" applyProtection="1">
      <alignment horizontal="center"/>
    </xf>
    <xf numFmtId="0" fontId="4" fillId="0" borderId="0" xfId="0" applyFont="1" applyFill="1" applyBorder="1" applyAlignment="1" applyProtection="1">
      <alignment horizontal="center" vertical="center"/>
      <protection locked="0"/>
    </xf>
    <xf numFmtId="2" fontId="11" fillId="0" borderId="0" xfId="0" applyNumberFormat="1" applyFont="1" applyFill="1" applyBorder="1" applyAlignment="1" applyProtection="1">
      <alignment horizontal="left"/>
      <protection locked="0"/>
    </xf>
    <xf numFmtId="0" fontId="4" fillId="0" borderId="6" xfId="0" applyFont="1" applyFill="1" applyBorder="1" applyAlignment="1" applyProtection="1">
      <alignment horizontal="left"/>
      <protection locked="0"/>
    </xf>
    <xf numFmtId="0" fontId="2" fillId="0" borderId="5" xfId="0" applyFont="1" applyFill="1" applyBorder="1" applyAlignment="1" applyProtection="1">
      <alignment horizontal="left" textRotation="45"/>
      <protection locked="0"/>
    </xf>
    <xf numFmtId="1" fontId="4" fillId="0" borderId="6" xfId="0" applyNumberFormat="1" applyFont="1" applyFill="1" applyBorder="1" applyAlignment="1" applyProtection="1">
      <alignment horizontal="left"/>
    </xf>
    <xf numFmtId="1" fontId="4" fillId="0" borderId="8" xfId="0" applyNumberFormat="1" applyFont="1" applyFill="1" applyBorder="1" applyAlignment="1" applyProtection="1">
      <alignment horizontal="left"/>
    </xf>
    <xf numFmtId="1" fontId="4" fillId="0" borderId="14" xfId="0" applyNumberFormat="1" applyFont="1" applyFill="1" applyBorder="1" applyAlignment="1" applyProtection="1">
      <alignment horizontal="left"/>
      <protection locked="0"/>
    </xf>
    <xf numFmtId="167" fontId="4" fillId="0" borderId="16" xfId="2" applyNumberFormat="1" applyFont="1" applyFill="1" applyBorder="1" applyAlignment="1" applyProtection="1">
      <alignment horizontal="left"/>
    </xf>
    <xf numFmtId="167" fontId="4" fillId="0" borderId="17" xfId="2" applyNumberFormat="1" applyFont="1" applyFill="1" applyBorder="1" applyAlignment="1" applyProtection="1">
      <alignment horizontal="left"/>
    </xf>
    <xf numFmtId="9" fontId="4" fillId="0" borderId="18" xfId="2" applyFont="1" applyFill="1" applyBorder="1" applyAlignment="1" applyProtection="1">
      <alignment horizontal="left" textRotation="45"/>
      <protection locked="0"/>
    </xf>
    <xf numFmtId="9" fontId="2" fillId="0" borderId="19" xfId="2" applyFont="1" applyFill="1" applyBorder="1" applyAlignment="1" applyProtection="1">
      <alignment horizontal="left" textRotation="45"/>
      <protection locked="0"/>
    </xf>
    <xf numFmtId="9" fontId="2" fillId="0" borderId="18" xfId="2" applyFont="1" applyFill="1" applyBorder="1" applyAlignment="1" applyProtection="1">
      <alignment horizontal="left" textRotation="45"/>
      <protection locked="0"/>
    </xf>
    <xf numFmtId="167" fontId="4" fillId="0" borderId="20" xfId="2" applyNumberFormat="1" applyFont="1" applyFill="1" applyBorder="1" applyAlignment="1" applyProtection="1">
      <alignment horizontal="left"/>
    </xf>
    <xf numFmtId="167" fontId="4" fillId="0" borderId="21" xfId="2" applyNumberFormat="1" applyFont="1" applyFill="1" applyBorder="1" applyAlignment="1" applyProtection="1">
      <alignment horizontal="left"/>
    </xf>
    <xf numFmtId="2" fontId="4" fillId="0" borderId="0" xfId="2" applyNumberFormat="1" applyFont="1" applyFill="1" applyBorder="1" applyAlignment="1" applyProtection="1">
      <alignment horizontal="right"/>
      <protection locked="0"/>
    </xf>
    <xf numFmtId="167" fontId="4" fillId="0" borderId="16" xfId="0" applyNumberFormat="1" applyFont="1" applyFill="1" applyBorder="1" applyAlignment="1" applyProtection="1">
      <alignment horizontal="left"/>
    </xf>
    <xf numFmtId="167" fontId="4" fillId="0" borderId="17" xfId="0" applyNumberFormat="1" applyFont="1" applyFill="1" applyBorder="1" applyAlignment="1" applyProtection="1">
      <alignment horizontal="left"/>
    </xf>
    <xf numFmtId="1" fontId="4" fillId="0" borderId="16" xfId="0" applyNumberFormat="1" applyFont="1" applyFill="1" applyBorder="1" applyAlignment="1" applyProtection="1">
      <alignment horizontal="left"/>
    </xf>
    <xf numFmtId="1" fontId="4" fillId="0" borderId="17" xfId="0" applyNumberFormat="1" applyFont="1" applyFill="1" applyBorder="1" applyAlignment="1" applyProtection="1">
      <alignment horizontal="left"/>
    </xf>
    <xf numFmtId="0" fontId="2" fillId="0" borderId="19" xfId="0" applyFont="1" applyFill="1" applyBorder="1" applyAlignment="1" applyProtection="1">
      <alignment horizontal="left" textRotation="45"/>
      <protection locked="0"/>
    </xf>
    <xf numFmtId="1" fontId="4" fillId="0" borderId="21" xfId="0" applyNumberFormat="1" applyFont="1" applyFill="1" applyBorder="1" applyAlignment="1" applyProtection="1">
      <alignment horizontal="left"/>
    </xf>
    <xf numFmtId="167" fontId="4" fillId="0" borderId="20" xfId="0" applyNumberFormat="1" applyFont="1" applyFill="1" applyBorder="1" applyAlignment="1" applyProtection="1">
      <alignment horizontal="left"/>
    </xf>
    <xf numFmtId="167" fontId="4" fillId="0" borderId="21" xfId="0" applyNumberFormat="1" applyFont="1" applyFill="1" applyBorder="1" applyAlignment="1" applyProtection="1">
      <alignment horizontal="left"/>
    </xf>
    <xf numFmtId="167" fontId="4" fillId="0" borderId="11" xfId="2" applyNumberFormat="1" applyFont="1" applyFill="1" applyBorder="1" applyAlignment="1" applyProtection="1">
      <alignment horizontal="left"/>
    </xf>
    <xf numFmtId="167" fontId="4" fillId="0" borderId="15" xfId="2" applyNumberFormat="1" applyFont="1" applyFill="1" applyBorder="1" applyAlignment="1" applyProtection="1">
      <alignment horizontal="left"/>
    </xf>
    <xf numFmtId="167" fontId="4" fillId="0" borderId="13" xfId="2" applyNumberFormat="1" applyFont="1" applyFill="1" applyBorder="1" applyAlignment="1" applyProtection="1">
      <alignment horizontal="left"/>
    </xf>
    <xf numFmtId="167" fontId="4" fillId="0" borderId="11" xfId="0" applyNumberFormat="1" applyFont="1" applyFill="1" applyBorder="1" applyAlignment="1" applyProtection="1">
      <alignment horizontal="left"/>
    </xf>
    <xf numFmtId="167" fontId="4" fillId="0" borderId="15" xfId="0" applyNumberFormat="1" applyFont="1" applyFill="1" applyBorder="1" applyAlignment="1" applyProtection="1">
      <alignment horizontal="left"/>
    </xf>
    <xf numFmtId="167" fontId="4" fillId="0" borderId="13" xfId="0" applyNumberFormat="1" applyFont="1" applyFill="1" applyBorder="1" applyAlignment="1" applyProtection="1">
      <alignment horizontal="left"/>
    </xf>
    <xf numFmtId="168" fontId="4" fillId="0" borderId="7" xfId="2" applyNumberFormat="1" applyFont="1" applyFill="1" applyBorder="1" applyAlignment="1" applyProtection="1">
      <alignment horizontal="left"/>
    </xf>
    <xf numFmtId="168" fontId="4" fillId="0" borderId="14" xfId="2" applyNumberFormat="1" applyFont="1" applyFill="1" applyBorder="1" applyAlignment="1" applyProtection="1">
      <alignment horizontal="left"/>
    </xf>
    <xf numFmtId="168" fontId="4" fillId="0" borderId="8" xfId="2" applyNumberFormat="1" applyFont="1" applyFill="1" applyBorder="1" applyAlignment="1" applyProtection="1">
      <alignment horizontal="left"/>
    </xf>
    <xf numFmtId="168" fontId="4" fillId="0" borderId="5" xfId="2" applyNumberFormat="1" applyFont="1" applyFill="1" applyBorder="1" applyAlignment="1" applyProtection="1">
      <alignment horizontal="left"/>
    </xf>
    <xf numFmtId="168" fontId="4" fillId="0" borderId="6" xfId="2" applyNumberFormat="1" applyFont="1" applyFill="1" applyBorder="1" applyAlignment="1" applyProtection="1">
      <alignment horizontal="left"/>
    </xf>
    <xf numFmtId="0" fontId="2" fillId="0" borderId="3" xfId="0" applyFont="1" applyFill="1" applyBorder="1" applyAlignment="1" applyProtection="1">
      <alignment horizontal="left" textRotation="45" wrapText="1"/>
      <protection locked="0"/>
    </xf>
    <xf numFmtId="0" fontId="2" fillId="0" borderId="12" xfId="0" applyFont="1" applyFill="1" applyBorder="1" applyAlignment="1" applyProtection="1">
      <alignment horizontal="left" textRotation="45" wrapText="1"/>
      <protection locked="0"/>
    </xf>
    <xf numFmtId="0" fontId="2" fillId="0" borderId="4" xfId="0" applyFont="1" applyFill="1" applyBorder="1" applyAlignment="1" applyProtection="1">
      <alignment horizontal="left" textRotation="45" wrapText="1"/>
      <protection locked="0"/>
    </xf>
    <xf numFmtId="164" fontId="12" fillId="0" borderId="5" xfId="0" applyNumberFormat="1" applyFont="1" applyFill="1" applyBorder="1" applyAlignment="1" applyProtection="1">
      <alignment horizontal="left"/>
    </xf>
    <xf numFmtId="164" fontId="12" fillId="0" borderId="6" xfId="0" applyNumberFormat="1" applyFont="1" applyFill="1" applyBorder="1" applyAlignment="1" applyProtection="1">
      <alignment horizontal="left"/>
    </xf>
    <xf numFmtId="164" fontId="12" fillId="0" borderId="5" xfId="0" applyNumberFormat="1" applyFont="1" applyFill="1" applyBorder="1" applyAlignment="1" applyProtection="1">
      <alignment horizontal="left"/>
      <protection locked="0"/>
    </xf>
    <xf numFmtId="164" fontId="12" fillId="0" borderId="6" xfId="0" applyNumberFormat="1" applyFont="1" applyFill="1" applyBorder="1" applyAlignment="1" applyProtection="1">
      <alignment horizontal="left"/>
      <protection locked="0"/>
    </xf>
    <xf numFmtId="164" fontId="12" fillId="0" borderId="7" xfId="0" applyNumberFormat="1" applyFont="1" applyFill="1" applyBorder="1" applyAlignment="1" applyProtection="1">
      <alignment horizontal="left"/>
      <protection locked="0"/>
    </xf>
    <xf numFmtId="164" fontId="12" fillId="0" borderId="14" xfId="0" applyNumberFormat="1" applyFont="1" applyFill="1" applyBorder="1" applyAlignment="1" applyProtection="1">
      <alignment horizontal="left"/>
      <protection locked="0"/>
    </xf>
    <xf numFmtId="164" fontId="12" fillId="0" borderId="8" xfId="0" applyNumberFormat="1" applyFont="1" applyFill="1" applyBorder="1" applyAlignment="1" applyProtection="1">
      <alignment horizontal="left"/>
      <protection locked="0"/>
    </xf>
    <xf numFmtId="0" fontId="4" fillId="0" borderId="14" xfId="0" applyFont="1" applyFill="1" applyBorder="1" applyAlignment="1" applyProtection="1">
      <alignment horizontal="left"/>
      <protection locked="0"/>
    </xf>
    <xf numFmtId="0" fontId="4" fillId="0" borderId="8" xfId="0" applyFont="1" applyFill="1" applyBorder="1" applyAlignment="1" applyProtection="1">
      <alignment horizontal="left"/>
      <protection locked="0"/>
    </xf>
    <xf numFmtId="0" fontId="4" fillId="0" borderId="7" xfId="0" applyFont="1" applyFill="1" applyBorder="1" applyAlignment="1" applyProtection="1">
      <alignment horizontal="left"/>
      <protection locked="0"/>
    </xf>
    <xf numFmtId="1" fontId="4" fillId="0" borderId="17" xfId="0" applyNumberFormat="1" applyFont="1" applyFill="1" applyBorder="1" applyAlignment="1" applyProtection="1">
      <alignment horizontal="left"/>
      <protection locked="0"/>
    </xf>
    <xf numFmtId="9" fontId="4" fillId="0" borderId="16" xfId="2" applyFont="1" applyFill="1" applyBorder="1" applyAlignment="1" applyProtection="1">
      <alignment horizontal="left"/>
      <protection locked="0"/>
    </xf>
    <xf numFmtId="9" fontId="4" fillId="0" borderId="17" xfId="2" applyFont="1" applyFill="1" applyBorder="1" applyAlignment="1" applyProtection="1">
      <alignment horizontal="left"/>
      <protection locked="0"/>
    </xf>
    <xf numFmtId="1" fontId="4" fillId="0" borderId="16" xfId="2" applyNumberFormat="1" applyFont="1" applyFill="1" applyBorder="1" applyAlignment="1" applyProtection="1">
      <alignment horizontal="left"/>
      <protection locked="0"/>
    </xf>
    <xf numFmtId="1" fontId="4" fillId="0" borderId="17" xfId="2" applyNumberFormat="1" applyFont="1" applyFill="1" applyBorder="1" applyAlignment="1" applyProtection="1">
      <alignment horizontal="left"/>
      <protection locked="0"/>
    </xf>
    <xf numFmtId="1" fontId="4" fillId="0" borderId="7" xfId="2" applyNumberFormat="1" applyFont="1" applyFill="1" applyBorder="1" applyAlignment="1" applyProtection="1">
      <alignment horizontal="left"/>
    </xf>
    <xf numFmtId="1" fontId="4" fillId="0" borderId="14" xfId="2" applyNumberFormat="1" applyFont="1" applyFill="1" applyBorder="1" applyAlignment="1" applyProtection="1">
      <alignment horizontal="left"/>
    </xf>
    <xf numFmtId="1" fontId="4" fillId="0" borderId="8" xfId="2" applyNumberFormat="1" applyFont="1" applyFill="1" applyBorder="1" applyAlignment="1" applyProtection="1">
      <alignment horizontal="left"/>
    </xf>
    <xf numFmtId="1" fontId="4" fillId="0" borderId="21" xfId="0" applyNumberFormat="1" applyFont="1" applyFill="1" applyBorder="1" applyAlignment="1" applyProtection="1">
      <alignment horizontal="left"/>
      <protection locked="0"/>
    </xf>
    <xf numFmtId="1" fontId="4" fillId="0" borderId="20" xfId="2" applyNumberFormat="1" applyFont="1" applyFill="1" applyBorder="1" applyAlignment="1" applyProtection="1">
      <alignment horizontal="left"/>
      <protection locked="0"/>
    </xf>
    <xf numFmtId="1" fontId="4" fillId="0" borderId="21" xfId="2" applyNumberFormat="1" applyFont="1" applyFill="1" applyBorder="1" applyAlignment="1" applyProtection="1">
      <alignment horizontal="left"/>
      <protection locked="0"/>
    </xf>
    <xf numFmtId="9" fontId="4" fillId="0" borderId="20" xfId="2" applyFont="1" applyFill="1" applyBorder="1" applyAlignment="1" applyProtection="1">
      <alignment horizontal="left"/>
      <protection locked="0"/>
    </xf>
    <xf numFmtId="9" fontId="4" fillId="0" borderId="21" xfId="2" applyFont="1" applyFill="1" applyBorder="1" applyAlignment="1" applyProtection="1">
      <alignment horizontal="left"/>
      <protection locked="0"/>
    </xf>
    <xf numFmtId="0" fontId="12" fillId="0" borderId="0" xfId="0" applyFont="1" applyFill="1" applyBorder="1" applyAlignment="1" applyProtection="1">
      <alignment horizontal="left"/>
      <protection locked="0"/>
    </xf>
    <xf numFmtId="164" fontId="12" fillId="0" borderId="5" xfId="2" applyNumberFormat="1" applyFont="1" applyFill="1" applyBorder="1" applyAlignment="1" applyProtection="1">
      <alignment horizontal="left"/>
    </xf>
    <xf numFmtId="0" fontId="12" fillId="0" borderId="6" xfId="0" applyFont="1" applyFill="1" applyBorder="1" applyAlignment="1" applyProtection="1">
      <alignment horizontal="left"/>
      <protection locked="0"/>
    </xf>
    <xf numFmtId="164" fontId="2" fillId="0" borderId="5" xfId="2" applyNumberFormat="1" applyFont="1" applyFill="1" applyBorder="1" applyAlignment="1" applyProtection="1">
      <alignment horizontal="left"/>
    </xf>
    <xf numFmtId="164" fontId="2" fillId="0" borderId="7" xfId="2" applyNumberFormat="1" applyFont="1" applyFill="1" applyBorder="1" applyAlignment="1" applyProtection="1">
      <alignment horizontal="left"/>
    </xf>
    <xf numFmtId="2" fontId="2" fillId="0" borderId="12" xfId="0" applyNumberFormat="1" applyFont="1" applyFill="1" applyBorder="1" applyAlignment="1" applyProtection="1">
      <alignment horizontal="left" textRotation="45"/>
    </xf>
    <xf numFmtId="0" fontId="2" fillId="0" borderId="4" xfId="0" applyFont="1" applyFill="1" applyBorder="1" applyAlignment="1" applyProtection="1">
      <alignment horizontal="left" textRotation="45"/>
    </xf>
    <xf numFmtId="0" fontId="12" fillId="0" borderId="0" xfId="0" applyFont="1" applyFill="1" applyBorder="1"/>
    <xf numFmtId="0" fontId="12" fillId="0" borderId="0" xfId="0" applyFont="1" applyBorder="1" applyAlignment="1">
      <alignment horizontal="right"/>
    </xf>
    <xf numFmtId="0" fontId="12" fillId="0" borderId="0" xfId="0" applyFont="1" applyBorder="1"/>
    <xf numFmtId="0" fontId="12" fillId="0" borderId="5" xfId="0" applyFont="1" applyFill="1" applyBorder="1" applyAlignment="1" applyProtection="1">
      <alignment horizontal="right"/>
      <protection locked="0"/>
    </xf>
    <xf numFmtId="0" fontId="12" fillId="0" borderId="0" xfId="0" applyFont="1" applyFill="1" applyBorder="1" applyAlignment="1">
      <alignment horizontal="right"/>
    </xf>
    <xf numFmtId="0" fontId="12" fillId="0" borderId="6" xfId="0" applyFont="1" applyBorder="1" applyAlignment="1">
      <alignment horizontal="right"/>
    </xf>
    <xf numFmtId="0" fontId="12" fillId="0" borderId="7" xfId="0" applyFont="1" applyFill="1" applyBorder="1" applyAlignment="1" applyProtection="1">
      <alignment horizontal="right"/>
      <protection locked="0"/>
    </xf>
    <xf numFmtId="0" fontId="4" fillId="0" borderId="14" xfId="0" applyFont="1" applyFill="1" applyBorder="1" applyAlignment="1" applyProtection="1">
      <alignment horizontal="right"/>
      <protection locked="0"/>
    </xf>
    <xf numFmtId="0" fontId="4" fillId="0" borderId="8" xfId="0" applyFont="1" applyFill="1" applyBorder="1" applyAlignment="1" applyProtection="1">
      <alignment horizontal="right"/>
      <protection locked="0"/>
    </xf>
    <xf numFmtId="1" fontId="4" fillId="0" borderId="6" xfId="2" applyNumberFormat="1" applyFont="1" applyFill="1" applyBorder="1" applyAlignment="1" applyProtection="1">
      <alignment horizontal="left"/>
      <protection locked="0"/>
    </xf>
    <xf numFmtId="1" fontId="4" fillId="0" borderId="8" xfId="2" applyNumberFormat="1" applyFont="1" applyFill="1" applyBorder="1" applyAlignment="1" applyProtection="1">
      <alignment horizontal="left"/>
      <protection locked="0"/>
    </xf>
    <xf numFmtId="1" fontId="4" fillId="0" borderId="5" xfId="0" applyNumberFormat="1" applyFont="1" applyFill="1" applyBorder="1" applyAlignment="1" applyProtection="1">
      <alignment horizontal="right"/>
    </xf>
    <xf numFmtId="1" fontId="4" fillId="0" borderId="0" xfId="0" applyNumberFormat="1" applyFont="1" applyFill="1" applyBorder="1" applyAlignment="1" applyProtection="1">
      <alignment horizontal="right"/>
    </xf>
    <xf numFmtId="1" fontId="4" fillId="0" borderId="7" xfId="0" applyNumberFormat="1" applyFont="1" applyFill="1" applyBorder="1" applyAlignment="1" applyProtection="1">
      <alignment horizontal="right"/>
    </xf>
    <xf numFmtId="1" fontId="4" fillId="0" borderId="14" xfId="0" applyNumberFormat="1" applyFont="1" applyFill="1" applyBorder="1" applyAlignment="1" applyProtection="1">
      <alignment horizontal="right"/>
    </xf>
    <xf numFmtId="1" fontId="2" fillId="3" borderId="5" xfId="0" applyNumberFormat="1" applyFont="1" applyFill="1" applyBorder="1" applyAlignment="1" applyProtection="1">
      <alignment horizontal="center"/>
    </xf>
    <xf numFmtId="1" fontId="4" fillId="3" borderId="5" xfId="0" applyNumberFormat="1" applyFont="1" applyFill="1" applyBorder="1" applyAlignment="1" applyProtection="1">
      <alignment horizontal="center"/>
    </xf>
    <xf numFmtId="1" fontId="4" fillId="3" borderId="7" xfId="0" applyNumberFormat="1" applyFont="1" applyFill="1" applyBorder="1" applyAlignment="1" applyProtection="1">
      <alignment horizontal="center"/>
    </xf>
    <xf numFmtId="1" fontId="4" fillId="3" borderId="3" xfId="0" applyNumberFormat="1" applyFont="1" applyFill="1" applyBorder="1" applyAlignment="1" applyProtection="1">
      <alignment horizontal="center"/>
    </xf>
    <xf numFmtId="0" fontId="10" fillId="3" borderId="11" xfId="0" applyFont="1" applyFill="1" applyBorder="1" applyAlignment="1" applyProtection="1">
      <alignment horizontal="center" vertical="center" wrapText="1"/>
    </xf>
    <xf numFmtId="0" fontId="10" fillId="0" borderId="10" xfId="0" applyFont="1" applyBorder="1" applyAlignment="1" applyProtection="1">
      <alignment horizontal="center" vertical="center" wrapText="1"/>
      <protection locked="0"/>
    </xf>
    <xf numFmtId="168" fontId="4" fillId="3" borderId="6" xfId="2" applyNumberFormat="1" applyFont="1" applyFill="1" applyBorder="1" applyAlignment="1" applyProtection="1">
      <alignment horizontal="center"/>
    </xf>
    <xf numFmtId="168" fontId="4" fillId="3" borderId="8" xfId="2" applyNumberFormat="1" applyFont="1" applyFill="1" applyBorder="1" applyAlignment="1" applyProtection="1">
      <alignment horizontal="center"/>
    </xf>
    <xf numFmtId="168" fontId="4" fillId="3" borderId="4" xfId="2" applyNumberFormat="1" applyFont="1" applyFill="1" applyBorder="1" applyAlignment="1" applyProtection="1">
      <alignment horizontal="center"/>
    </xf>
    <xf numFmtId="168" fontId="4" fillId="3" borderId="6" xfId="0" applyNumberFormat="1" applyFont="1" applyFill="1" applyBorder="1" applyAlignment="1" applyProtection="1">
      <alignment horizontal="center"/>
    </xf>
    <xf numFmtId="168" fontId="4" fillId="3" borderId="8" xfId="0" applyNumberFormat="1" applyFont="1" applyFill="1" applyBorder="1" applyAlignment="1" applyProtection="1">
      <alignment horizontal="center"/>
    </xf>
    <xf numFmtId="167" fontId="4" fillId="0" borderId="0" xfId="2" applyNumberFormat="1" applyFont="1" applyFill="1" applyBorder="1" applyAlignment="1" applyProtection="1">
      <alignment horizontal="left"/>
      <protection locked="0"/>
    </xf>
    <xf numFmtId="167" fontId="4" fillId="0" borderId="14" xfId="2" applyNumberFormat="1" applyFont="1" applyFill="1" applyBorder="1" applyAlignment="1" applyProtection="1">
      <alignment horizontal="left"/>
      <protection locked="0"/>
    </xf>
    <xf numFmtId="0" fontId="10" fillId="5" borderId="11" xfId="0" applyFont="1" applyFill="1" applyBorder="1" applyAlignment="1" applyProtection="1">
      <alignment horizontal="center" vertical="center" wrapText="1"/>
    </xf>
    <xf numFmtId="0" fontId="18" fillId="5" borderId="11" xfId="0" applyFont="1" applyFill="1" applyBorder="1" applyAlignment="1" applyProtection="1">
      <alignment horizontal="center" vertical="center" wrapText="1"/>
    </xf>
    <xf numFmtId="167" fontId="4" fillId="0" borderId="16" xfId="2" applyNumberFormat="1" applyFont="1" applyFill="1" applyBorder="1" applyAlignment="1" applyProtection="1">
      <alignment horizontal="left"/>
      <protection locked="0"/>
    </xf>
    <xf numFmtId="167" fontId="4" fillId="0" borderId="20" xfId="2" applyNumberFormat="1" applyFont="1" applyFill="1" applyBorder="1" applyAlignment="1" applyProtection="1">
      <alignment horizontal="left"/>
      <protection locked="0"/>
    </xf>
    <xf numFmtId="1" fontId="4" fillId="5" borderId="11" xfId="0" applyNumberFormat="1" applyFont="1" applyFill="1" applyBorder="1" applyAlignment="1" applyProtection="1">
      <alignment horizontal="center"/>
    </xf>
    <xf numFmtId="0" fontId="10" fillId="0" borderId="0" xfId="0" applyFont="1" applyFill="1" applyBorder="1" applyAlignment="1" applyProtection="1">
      <alignment horizontal="center"/>
    </xf>
    <xf numFmtId="0" fontId="18" fillId="0" borderId="0" xfId="0" applyFont="1" applyFill="1" applyBorder="1" applyAlignment="1" applyProtection="1">
      <alignment horizontal="center"/>
    </xf>
    <xf numFmtId="1" fontId="4" fillId="5" borderId="3" xfId="0" applyNumberFormat="1" applyFont="1" applyFill="1" applyBorder="1" applyAlignment="1" applyProtection="1">
      <alignment horizontal="center"/>
    </xf>
    <xf numFmtId="1" fontId="4" fillId="5" borderId="12" xfId="0" applyNumberFormat="1" applyFont="1" applyFill="1" applyBorder="1" applyAlignment="1" applyProtection="1">
      <alignment horizontal="center"/>
    </xf>
    <xf numFmtId="1" fontId="4" fillId="5" borderId="4" xfId="0" applyNumberFormat="1" applyFont="1" applyFill="1" applyBorder="1" applyAlignment="1" applyProtection="1">
      <alignment horizontal="center"/>
    </xf>
    <xf numFmtId="0" fontId="4" fillId="5" borderId="5" xfId="0" applyNumberFormat="1" applyFont="1" applyFill="1" applyBorder="1" applyAlignment="1" applyProtection="1">
      <alignment horizontal="center"/>
    </xf>
    <xf numFmtId="1" fontId="4" fillId="5" borderId="0" xfId="0" applyNumberFormat="1" applyFont="1" applyFill="1" applyBorder="1" applyAlignment="1" applyProtection="1">
      <alignment horizontal="center"/>
    </xf>
    <xf numFmtId="1" fontId="4" fillId="5" borderId="5" xfId="0" applyNumberFormat="1" applyFont="1" applyFill="1" applyBorder="1" applyAlignment="1" applyProtection="1">
      <alignment horizontal="center"/>
    </xf>
    <xf numFmtId="1" fontId="4" fillId="5" borderId="6" xfId="0" applyNumberFormat="1" applyFont="1" applyFill="1" applyBorder="1" applyAlignment="1" applyProtection="1">
      <alignment horizontal="center"/>
    </xf>
    <xf numFmtId="0" fontId="4" fillId="5" borderId="7" xfId="0" applyNumberFormat="1" applyFont="1" applyFill="1" applyBorder="1" applyAlignment="1" applyProtection="1">
      <alignment horizontal="center"/>
    </xf>
    <xf numFmtId="1" fontId="4" fillId="5" borderId="14" xfId="0" applyNumberFormat="1" applyFont="1" applyFill="1" applyBorder="1" applyAlignment="1" applyProtection="1">
      <alignment horizontal="center"/>
    </xf>
    <xf numFmtId="1" fontId="4" fillId="5" borderId="7" xfId="0" applyNumberFormat="1" applyFont="1" applyFill="1" applyBorder="1" applyAlignment="1" applyProtection="1">
      <alignment horizontal="center"/>
    </xf>
    <xf numFmtId="1" fontId="4" fillId="5" borderId="8" xfId="0" applyNumberFormat="1" applyFont="1" applyFill="1" applyBorder="1" applyAlignment="1" applyProtection="1">
      <alignment horizontal="center"/>
    </xf>
    <xf numFmtId="1" fontId="2" fillId="5" borderId="10" xfId="0" applyNumberFormat="1" applyFont="1" applyFill="1" applyBorder="1" applyAlignment="1" applyProtection="1">
      <alignment horizontal="center" vertical="center" wrapText="1"/>
    </xf>
    <xf numFmtId="1" fontId="2" fillId="5" borderId="11" xfId="0" applyNumberFormat="1" applyFont="1" applyFill="1" applyBorder="1" applyAlignment="1" applyProtection="1">
      <alignment horizontal="center" vertical="center" wrapText="1"/>
    </xf>
    <xf numFmtId="0" fontId="10" fillId="5" borderId="5" xfId="0" applyFont="1" applyFill="1" applyBorder="1" applyAlignment="1" applyProtection="1">
      <alignment horizontal="center" vertical="center" wrapText="1"/>
    </xf>
    <xf numFmtId="0" fontId="2" fillId="3" borderId="7" xfId="0" applyFont="1" applyFill="1" applyBorder="1" applyAlignment="1" applyProtection="1"/>
    <xf numFmtId="167" fontId="4" fillId="2" borderId="9" xfId="0" applyNumberFormat="1" applyFont="1" applyFill="1" applyBorder="1" applyAlignment="1" applyProtection="1">
      <alignment horizontal="center"/>
      <protection locked="0"/>
    </xf>
    <xf numFmtId="167" fontId="4" fillId="2" borderId="2" xfId="0" applyNumberFormat="1" applyFont="1" applyFill="1" applyBorder="1" applyAlignment="1" applyProtection="1">
      <alignment horizontal="center"/>
      <protection locked="0"/>
    </xf>
    <xf numFmtId="0" fontId="2" fillId="5" borderId="11" xfId="0" applyFont="1" applyFill="1" applyBorder="1" applyProtection="1"/>
    <xf numFmtId="1" fontId="4" fillId="5" borderId="15" xfId="0" applyNumberFormat="1" applyFont="1" applyFill="1" applyBorder="1" applyAlignment="1" applyProtection="1">
      <alignment horizontal="center"/>
    </xf>
    <xf numFmtId="1" fontId="4" fillId="5" borderId="13" xfId="0" applyNumberFormat="1" applyFont="1" applyFill="1" applyBorder="1" applyAlignment="1" applyProtection="1">
      <alignment horizontal="center"/>
    </xf>
    <xf numFmtId="0" fontId="20" fillId="0" borderId="0" xfId="0" applyFont="1" applyAlignment="1">
      <alignment vertical="top"/>
    </xf>
    <xf numFmtId="0" fontId="12" fillId="7" borderId="0" xfId="5" applyFont="1" applyFill="1" applyBorder="1" applyAlignment="1"/>
    <xf numFmtId="0" fontId="12" fillId="7" borderId="22" xfId="5" applyFont="1" applyFill="1" applyBorder="1" applyAlignment="1"/>
    <xf numFmtId="0" fontId="12" fillId="7" borderId="26" xfId="5" applyFont="1" applyFill="1" applyBorder="1" applyAlignment="1"/>
    <xf numFmtId="0" fontId="12" fillId="7" borderId="14" xfId="5" applyFont="1" applyFill="1" applyBorder="1" applyAlignment="1"/>
    <xf numFmtId="0" fontId="12" fillId="7" borderId="27" xfId="5" applyFont="1" applyFill="1" applyBorder="1" applyAlignment="1"/>
    <xf numFmtId="0" fontId="12" fillId="7" borderId="28" xfId="5" applyFont="1" applyFill="1" applyBorder="1" applyAlignment="1"/>
    <xf numFmtId="0" fontId="12" fillId="8" borderId="15" xfId="5" applyFont="1" applyFill="1" applyBorder="1" applyAlignment="1">
      <alignment horizontal="center" wrapText="1"/>
    </xf>
    <xf numFmtId="0" fontId="12" fillId="8" borderId="24" xfId="5" applyFont="1" applyFill="1" applyBorder="1" applyAlignment="1">
      <alignment horizontal="center" wrapText="1"/>
    </xf>
    <xf numFmtId="0" fontId="12" fillId="8" borderId="25" xfId="5" applyFont="1" applyFill="1" applyBorder="1" applyAlignment="1">
      <alignment horizontal="center" wrapText="1"/>
    </xf>
    <xf numFmtId="0" fontId="12" fillId="8" borderId="9" xfId="5" applyFont="1" applyFill="1" applyBorder="1" applyAlignment="1"/>
    <xf numFmtId="0" fontId="12" fillId="8" borderId="2" xfId="5" applyFont="1" applyFill="1" applyBorder="1" applyAlignment="1"/>
    <xf numFmtId="0" fontId="12" fillId="7" borderId="29" xfId="5" applyFont="1" applyFill="1" applyBorder="1" applyAlignment="1"/>
    <xf numFmtId="0" fontId="12" fillId="7" borderId="23" xfId="5" applyFont="1" applyFill="1" applyBorder="1" applyAlignment="1"/>
    <xf numFmtId="0" fontId="12" fillId="8" borderId="30" xfId="5" applyFont="1" applyFill="1" applyBorder="1" applyAlignment="1"/>
    <xf numFmtId="0" fontId="12" fillId="8" borderId="10" xfId="5" applyFont="1" applyFill="1" applyBorder="1" applyAlignment="1">
      <alignment horizontal="center" vertical="center" wrapText="1"/>
    </xf>
    <xf numFmtId="0" fontId="4" fillId="4" borderId="0" xfId="0" applyFont="1" applyFill="1" applyBorder="1" applyAlignment="1" applyProtection="1">
      <alignment horizontal="left"/>
      <protection locked="0"/>
    </xf>
    <xf numFmtId="1" fontId="4" fillId="4" borderId="0" xfId="0" applyNumberFormat="1" applyFont="1" applyFill="1" applyBorder="1" applyAlignment="1" applyProtection="1">
      <alignment horizontal="center" vertical="center" wrapText="1"/>
      <protection locked="0"/>
    </xf>
    <xf numFmtId="0" fontId="10" fillId="4" borderId="0" xfId="0" applyFont="1" applyFill="1" applyBorder="1" applyAlignment="1" applyProtection="1">
      <alignment vertical="center"/>
      <protection locked="0"/>
    </xf>
    <xf numFmtId="1" fontId="2" fillId="4" borderId="0" xfId="2" applyNumberFormat="1" applyFont="1" applyFill="1" applyBorder="1" applyAlignment="1" applyProtection="1">
      <alignment horizontal="center" vertical="center" wrapText="1"/>
      <protection locked="0"/>
    </xf>
    <xf numFmtId="0" fontId="0" fillId="7" borderId="10" xfId="0" applyFill="1" applyBorder="1"/>
    <xf numFmtId="0" fontId="0" fillId="7" borderId="9" xfId="0" applyFill="1" applyBorder="1"/>
    <xf numFmtId="0" fontId="0" fillId="7" borderId="2" xfId="0" applyFill="1" applyBorder="1"/>
    <xf numFmtId="1" fontId="0" fillId="0" borderId="0" xfId="0" applyNumberFormat="1"/>
    <xf numFmtId="1" fontId="12" fillId="7" borderId="6" xfId="5" applyNumberFormat="1" applyFont="1" applyFill="1" applyBorder="1" applyAlignment="1"/>
    <xf numFmtId="1" fontId="12" fillId="7" borderId="8" xfId="5" applyNumberFormat="1" applyFont="1" applyFill="1" applyBorder="1" applyAlignment="1"/>
    <xf numFmtId="0" fontId="12" fillId="8" borderId="13" xfId="5" applyFont="1" applyFill="1" applyBorder="1" applyAlignment="1">
      <alignment horizontal="center" vertical="center" wrapText="1"/>
    </xf>
    <xf numFmtId="0" fontId="0" fillId="0" borderId="0" xfId="0" applyAlignment="1">
      <alignment vertical="center"/>
    </xf>
    <xf numFmtId="0" fontId="12" fillId="8" borderId="9" xfId="5" applyFont="1" applyFill="1" applyBorder="1" applyAlignment="1">
      <alignment horizontal="left" vertical="center" wrapText="1"/>
    </xf>
    <xf numFmtId="2" fontId="2" fillId="4" borderId="5" xfId="0" applyNumberFormat="1" applyFont="1" applyFill="1" applyBorder="1" applyAlignment="1" applyProtection="1">
      <alignment horizontal="center"/>
      <protection locked="0"/>
    </xf>
    <xf numFmtId="2" fontId="2" fillId="4" borderId="6" xfId="0" applyNumberFormat="1" applyFont="1" applyFill="1" applyBorder="1" applyAlignment="1" applyProtection="1">
      <alignment horizontal="center"/>
      <protection locked="0"/>
    </xf>
    <xf numFmtId="0" fontId="2" fillId="2" borderId="1" xfId="0" applyFont="1" applyFill="1" applyBorder="1" applyAlignment="1" applyProtection="1">
      <alignment horizontal="right" vertical="center"/>
      <protection locked="0"/>
    </xf>
    <xf numFmtId="0" fontId="2" fillId="2" borderId="9" xfId="0" applyFont="1" applyFill="1" applyBorder="1" applyAlignment="1" applyProtection="1">
      <alignment horizontal="right" vertical="center"/>
      <protection locked="0"/>
    </xf>
    <xf numFmtId="0" fontId="2" fillId="2" borderId="2" xfId="0" applyFont="1" applyFill="1" applyBorder="1" applyAlignment="1" applyProtection="1">
      <alignment horizontal="right" vertical="center"/>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2" fontId="2" fillId="4" borderId="7" xfId="0" applyNumberFormat="1" applyFont="1" applyFill="1" applyBorder="1" applyAlignment="1" applyProtection="1">
      <alignment horizontal="center"/>
      <protection locked="0"/>
    </xf>
    <xf numFmtId="2" fontId="2" fillId="4" borderId="8" xfId="0" applyNumberFormat="1" applyFont="1" applyFill="1" applyBorder="1" applyAlignment="1" applyProtection="1">
      <alignment horizontal="center"/>
      <protection locked="0"/>
    </xf>
    <xf numFmtId="0" fontId="10" fillId="3" borderId="11" xfId="0" applyFont="1" applyFill="1" applyBorder="1" applyAlignment="1" applyProtection="1">
      <alignment horizontal="center" vertical="center"/>
      <protection locked="0"/>
    </xf>
    <xf numFmtId="0" fontId="10" fillId="3" borderId="13" xfId="0" applyFont="1" applyFill="1" applyBorder="1" applyAlignment="1" applyProtection="1">
      <alignment horizontal="center" vertical="center"/>
      <protection locked="0"/>
    </xf>
    <xf numFmtId="1" fontId="2" fillId="3" borderId="7" xfId="0" applyNumberFormat="1" applyFont="1" applyFill="1" applyBorder="1" applyAlignment="1" applyProtection="1">
      <alignment horizontal="center" wrapText="1"/>
      <protection locked="0"/>
    </xf>
    <xf numFmtId="1" fontId="2" fillId="3" borderId="8" xfId="0" applyNumberFormat="1" applyFont="1" applyFill="1" applyBorder="1" applyAlignment="1" applyProtection="1">
      <alignment horizontal="center" wrapText="1"/>
      <protection locked="0"/>
    </xf>
    <xf numFmtId="0" fontId="10" fillId="3" borderId="1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10" fillId="0" borderId="11"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2" fontId="2" fillId="4" borderId="3" xfId="0" applyNumberFormat="1" applyFont="1" applyFill="1" applyBorder="1" applyAlignment="1" applyProtection="1">
      <alignment horizontal="center"/>
      <protection locked="0"/>
    </xf>
    <xf numFmtId="2" fontId="2" fillId="4" borderId="4" xfId="0" applyNumberFormat="1" applyFont="1" applyFill="1" applyBorder="1" applyAlignment="1" applyProtection="1">
      <alignment horizontal="center"/>
      <protection locked="0"/>
    </xf>
    <xf numFmtId="2" fontId="2" fillId="2" borderId="3" xfId="0" applyNumberFormat="1" applyFont="1" applyFill="1" applyBorder="1" applyAlignment="1" applyProtection="1">
      <alignment horizontal="center"/>
      <protection locked="0"/>
    </xf>
    <xf numFmtId="2" fontId="2" fillId="2" borderId="12" xfId="0" applyNumberFormat="1" applyFont="1" applyFill="1" applyBorder="1" applyAlignment="1" applyProtection="1">
      <alignment horizontal="center"/>
      <protection locked="0"/>
    </xf>
    <xf numFmtId="2" fontId="2" fillId="2" borderId="5" xfId="0" applyNumberFormat="1" applyFont="1" applyFill="1" applyBorder="1" applyAlignment="1" applyProtection="1">
      <alignment horizontal="center"/>
      <protection locked="0"/>
    </xf>
    <xf numFmtId="2" fontId="2" fillId="2" borderId="0" xfId="0" applyNumberFormat="1" applyFont="1" applyFill="1" applyBorder="1" applyAlignment="1" applyProtection="1">
      <alignment horizontal="center"/>
      <protection locked="0"/>
    </xf>
    <xf numFmtId="0" fontId="10" fillId="3" borderId="3"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 fontId="2" fillId="3" borderId="11" xfId="0" applyNumberFormat="1" applyFont="1" applyFill="1" applyBorder="1" applyAlignment="1" applyProtection="1">
      <alignment horizontal="center" wrapText="1"/>
      <protection locked="0"/>
    </xf>
    <xf numFmtId="1" fontId="2" fillId="3" borderId="13" xfId="0" applyNumberFormat="1" applyFont="1" applyFill="1" applyBorder="1" applyAlignment="1" applyProtection="1">
      <alignment horizontal="center" wrapText="1"/>
      <protection locked="0"/>
    </xf>
    <xf numFmtId="2" fontId="2" fillId="2" borderId="4" xfId="0" applyNumberFormat="1" applyFont="1" applyFill="1" applyBorder="1" applyAlignment="1" applyProtection="1">
      <alignment horizontal="center"/>
      <protection locked="0"/>
    </xf>
    <xf numFmtId="2" fontId="2" fillId="2" borderId="6" xfId="0" applyNumberFormat="1" applyFont="1" applyFill="1" applyBorder="1" applyAlignment="1" applyProtection="1">
      <alignment horizontal="center"/>
      <protection locked="0"/>
    </xf>
    <xf numFmtId="2" fontId="4" fillId="2" borderId="7" xfId="0" applyNumberFormat="1" applyFont="1" applyFill="1" applyBorder="1" applyAlignment="1" applyProtection="1">
      <alignment horizontal="center"/>
      <protection locked="0"/>
    </xf>
    <xf numFmtId="2" fontId="4" fillId="2" borderId="8" xfId="0" applyNumberFormat="1" applyFont="1" applyFill="1" applyBorder="1" applyAlignment="1" applyProtection="1">
      <alignment horizontal="center"/>
      <protection locked="0"/>
    </xf>
    <xf numFmtId="2" fontId="2" fillId="2" borderId="7" xfId="0" applyNumberFormat="1" applyFont="1" applyFill="1" applyBorder="1" applyAlignment="1" applyProtection="1">
      <alignment horizontal="center"/>
      <protection locked="0"/>
    </xf>
    <xf numFmtId="2" fontId="4" fillId="2" borderId="14" xfId="0" applyNumberFormat="1" applyFont="1" applyFill="1" applyBorder="1" applyAlignment="1" applyProtection="1">
      <alignment horizontal="center"/>
      <protection locked="0"/>
    </xf>
    <xf numFmtId="0" fontId="10" fillId="3" borderId="3"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1" fontId="10" fillId="6" borderId="3" xfId="2" applyNumberFormat="1" applyFont="1" applyFill="1" applyBorder="1" applyAlignment="1" applyProtection="1">
      <alignment horizontal="center" vertical="center" wrapText="1"/>
      <protection locked="0"/>
    </xf>
    <xf numFmtId="1" fontId="10" fillId="6" borderId="4" xfId="2" applyNumberFormat="1" applyFont="1" applyFill="1" applyBorder="1" applyAlignment="1" applyProtection="1">
      <alignment horizontal="center" vertical="center" wrapText="1"/>
      <protection locked="0"/>
    </xf>
    <xf numFmtId="1" fontId="2" fillId="6" borderId="11" xfId="2" applyNumberFormat="1" applyFont="1" applyFill="1" applyBorder="1" applyAlignment="1" applyProtection="1">
      <alignment horizontal="center" vertical="center" wrapText="1"/>
      <protection locked="0"/>
    </xf>
    <xf numFmtId="1" fontId="2" fillId="6" borderId="13" xfId="2" applyNumberFormat="1" applyFont="1" applyFill="1" applyBorder="1" applyAlignment="1" applyProtection="1">
      <alignment horizontal="center" vertical="center" wrapText="1"/>
      <protection locked="0"/>
    </xf>
    <xf numFmtId="9" fontId="2" fillId="0" borderId="0" xfId="2" applyFont="1" applyFill="1" applyBorder="1" applyAlignment="1" applyProtection="1">
      <alignment horizontal="left"/>
      <protection locked="0"/>
    </xf>
    <xf numFmtId="9" fontId="4" fillId="0" borderId="0" xfId="2" applyFont="1" applyFill="1" applyBorder="1" applyAlignment="1" applyProtection="1">
      <alignment horizontal="left"/>
      <protection locked="0"/>
    </xf>
    <xf numFmtId="0" fontId="4" fillId="0" borderId="9"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cellXfs>
  <cellStyles count="6">
    <cellStyle name="Normal" xfId="0" builtinId="0"/>
    <cellStyle name="Normal 2" xfId="5"/>
    <cellStyle name="Percent" xfId="2" builtinId="5"/>
    <cellStyle name="Standaard 2" xfId="1"/>
    <cellStyle name="Standaard 2 2" xfId="4"/>
    <cellStyle name="Standaard 3" xfId="3"/>
  </cellStyles>
  <dxfs count="0"/>
  <tableStyles count="0" defaultTableStyle="TableStyleMedium2" defaultPivotStyle="PivotStyleLight16"/>
  <colors>
    <mruColors>
      <color rgb="FFFFA3A3"/>
      <color rgb="FFFF6565"/>
      <color rgb="FFFF5353"/>
      <color rgb="FFFF3333"/>
      <color rgb="FF0099FF"/>
      <color rgb="FFFF9601"/>
      <color rgb="FFFF8001"/>
      <color rgb="FFFC620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219074</xdr:rowOff>
    </xdr:from>
    <xdr:to>
      <xdr:col>22</xdr:col>
      <xdr:colOff>9525</xdr:colOff>
      <xdr:row>74</xdr:row>
      <xdr:rowOff>83344</xdr:rowOff>
    </xdr:to>
    <xdr:sp macro="" textlink="">
      <xdr:nvSpPr>
        <xdr:cNvPr id="2" name="Tekstvak 1"/>
        <xdr:cNvSpPr txBox="1"/>
      </xdr:nvSpPr>
      <xdr:spPr>
        <a:xfrm>
          <a:off x="238125" y="219074"/>
          <a:ext cx="13261181" cy="14258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Instructions PAQ2018 tool</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These instructions are a section of the PAQ2018 tool package developed in the context of the European Urban Partnership for Air Quality (</a:t>
          </a:r>
          <a:r>
            <a:rPr lang="en-US" sz="1100" u="sng">
              <a:solidFill>
                <a:schemeClr val="dk1"/>
              </a:solidFill>
              <a:effectLst/>
              <a:latin typeface="+mn-lt"/>
              <a:ea typeface="+mn-ea"/>
              <a:cs typeface="+mn-cs"/>
              <a:hlinkClick xmlns:r="http://schemas.openxmlformats.org/officeDocument/2006/relationships" r:id=""/>
            </a:rPr>
            <a:t>https://ec.europa.eu/futurium/en/air-quality</a:t>
          </a:r>
          <a:r>
            <a:rPr lang="en-US" sz="1100">
              <a:solidFill>
                <a:schemeClr val="dk1"/>
              </a:solidFill>
              <a:effectLst/>
              <a:latin typeface="+mn-lt"/>
              <a:ea typeface="+mn-ea"/>
              <a:cs typeface="+mn-cs"/>
            </a:rPr>
            <a:t>). Next to these instructions, the package contains the PAQ2018 tool in the form of an Excel spreadsheet and a background document report: ‘The use of Health Impact Assessment tools in European Cities’. This report contains all the background information of the tool and it is recommended to read it before conducting health impact analysis. In the current instructions there will be referred to this document as ‘report’.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To conduct a health impact assessment (HIA) the following data is the least required:</a:t>
          </a:r>
        </a:p>
        <a:p>
          <a:pPr lvl="0"/>
          <a:r>
            <a:rPr lang="en-US" sz="1100">
              <a:solidFill>
                <a:schemeClr val="dk1"/>
              </a:solidFill>
              <a:effectLst/>
              <a:latin typeface="+mn-lt"/>
              <a:ea typeface="+mn-ea"/>
              <a:cs typeface="+mn-cs"/>
            </a:rPr>
            <a:t>- Total number of citizens in city/region of interest</a:t>
          </a:r>
        </a:p>
        <a:p>
          <a:pPr lvl="0"/>
          <a:r>
            <a:rPr lang="en-US" sz="1100">
              <a:solidFill>
                <a:schemeClr val="dk1"/>
              </a:solidFill>
              <a:effectLst/>
              <a:latin typeface="+mn-lt"/>
              <a:ea typeface="+mn-ea"/>
              <a:cs typeface="+mn-cs"/>
            </a:rPr>
            <a:t>- At least one of the annual mean population-weighted concentrations of 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 PM</a:t>
          </a:r>
          <a:r>
            <a:rPr lang="en-US" sz="1100" baseline="-25000">
              <a:solidFill>
                <a:schemeClr val="dk1"/>
              </a:solidFill>
              <a:effectLst/>
              <a:latin typeface="+mn-lt"/>
              <a:ea typeface="+mn-ea"/>
              <a:cs typeface="+mn-cs"/>
            </a:rPr>
            <a:t>2.5</a:t>
          </a:r>
          <a:r>
            <a:rPr lang="en-US" sz="1100">
              <a:solidFill>
                <a:schemeClr val="dk1"/>
              </a:solidFill>
              <a:effectLst/>
              <a:latin typeface="+mn-lt"/>
              <a:ea typeface="+mn-ea"/>
              <a:cs typeface="+mn-cs"/>
            </a:rPr>
            <a:t>, NO</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 or EC</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following data is desired for analysis that is more accurate:</a:t>
          </a:r>
        </a:p>
        <a:p>
          <a:pPr lvl="0"/>
          <a:r>
            <a:rPr lang="en-US" sz="1100">
              <a:solidFill>
                <a:schemeClr val="dk1"/>
              </a:solidFill>
              <a:effectLst/>
              <a:latin typeface="+mn-lt"/>
              <a:ea typeface="+mn-ea"/>
              <a:cs typeface="+mn-cs"/>
            </a:rPr>
            <a:t>- The age structure of the population of interest (see step 1 of the step-by-step instructions below)</a:t>
          </a:r>
        </a:p>
        <a:p>
          <a:pPr lvl="0"/>
          <a:r>
            <a:rPr lang="en-US" sz="1100">
              <a:solidFill>
                <a:schemeClr val="dk1"/>
              </a:solidFill>
              <a:effectLst/>
              <a:latin typeface="+mn-lt"/>
              <a:ea typeface="+mn-ea"/>
              <a:cs typeface="+mn-cs"/>
            </a:rPr>
            <a:t>- Annual mean population-weighted concentrations for 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 PM</a:t>
          </a:r>
          <a:r>
            <a:rPr lang="en-US" sz="1100" baseline="-25000">
              <a:solidFill>
                <a:schemeClr val="dk1"/>
              </a:solidFill>
              <a:effectLst/>
              <a:latin typeface="+mn-lt"/>
              <a:ea typeface="+mn-ea"/>
              <a:cs typeface="+mn-cs"/>
            </a:rPr>
            <a:t>2.5</a:t>
          </a:r>
          <a:r>
            <a:rPr lang="en-US" sz="1100">
              <a:solidFill>
                <a:schemeClr val="dk1"/>
              </a:solidFill>
              <a:effectLst/>
              <a:latin typeface="+mn-lt"/>
              <a:ea typeface="+mn-ea"/>
              <a:cs typeface="+mn-cs"/>
            </a:rPr>
            <a:t>, NO</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 and EC  (see step 3 of the step-by step instructions below)</a:t>
          </a:r>
        </a:p>
        <a:p>
          <a:pPr lvl="0"/>
          <a:r>
            <a:rPr lang="en-US" sz="1100">
              <a:solidFill>
                <a:schemeClr val="dk1"/>
              </a:solidFill>
              <a:effectLst/>
              <a:latin typeface="+mn-lt"/>
              <a:ea typeface="+mn-ea"/>
              <a:cs typeface="+mn-cs"/>
            </a:rPr>
            <a:t>- Baseline incidence rates of the health indicators (see step 4 of the step-by-step instructions below)</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This tool contains five sheets in which data of your city should be inserted to conduct a health impact assessment analysis. The  current sheet</a:t>
          </a:r>
          <a:r>
            <a:rPr lang="en-US" sz="1100" baseline="0">
              <a:solidFill>
                <a:schemeClr val="dk1"/>
              </a:solidFill>
              <a:effectLst/>
              <a:latin typeface="+mn-lt"/>
              <a:ea typeface="+mn-ea"/>
              <a:cs typeface="+mn-cs"/>
            </a:rPr>
            <a:t> is the </a:t>
          </a:r>
          <a:r>
            <a:rPr lang="en-US" sz="1100">
              <a:solidFill>
                <a:schemeClr val="dk1"/>
              </a:solidFill>
              <a:effectLst/>
              <a:latin typeface="+mn-lt"/>
              <a:ea typeface="+mn-ea"/>
              <a:cs typeface="+mn-cs"/>
            </a:rPr>
            <a:t>first sheet ‘Instructions’ .</a:t>
          </a:r>
          <a:r>
            <a:rPr lang="en-US" sz="1100" baseline="0">
              <a:solidFill>
                <a:schemeClr val="dk1"/>
              </a:solidFill>
              <a:effectLst/>
              <a:latin typeface="+mn-lt"/>
              <a:ea typeface="+mn-ea"/>
              <a:cs typeface="+mn-cs"/>
            </a:rPr>
            <a:t> Th</a:t>
          </a:r>
          <a:r>
            <a:rPr lang="en-US" sz="1100">
              <a:solidFill>
                <a:schemeClr val="dk1"/>
              </a:solidFill>
              <a:effectLst/>
              <a:latin typeface="+mn-lt"/>
              <a:ea typeface="+mn-ea"/>
              <a:cs typeface="+mn-cs"/>
            </a:rPr>
            <a:t>e step-by-step instructions start with the second sheet ‘Age Structure’.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Step-by-step instructions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 Before performing calculations, the age structure of your city should be inserted in the sheet ‘Age Structure’. This should contain the total number of people and the number of people per age. If data of your city is only available per merged age group (for example 0-4, 5-10, etc.), it is possible to divide the number of people in that age group by the number of years. If no data is available of the age structure of your city, use the age structure of your country. The age structure of most European cities can be found on the sheet ‘Age Structure’ (Eurostat, 2015). The default age structure is set on the situation in the European Union in 2015.</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the age structure is complete, go to the sheet ‘Input and Results’. In this sheet, the yellow cells require input data. The green, orange and red cells calculate automatically the results of your HIA based on the inserted data.</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 cell B5, the total number of citizens in the region of interest should be entered. It is important to note that the results are only reliable for populations and not for individuals.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 The next step is to insert the concentrations of the pollutants you want to calculate the health risks of. It is not necessary to calculate the health effects of all the pollutants. Analysis can be done for only one or several pollutants. The concentrations should represent the exposure to the pollutants of the population and should therefore be population-weighted (i.e. areas with a higher population-density should weight more in the average concentration, see report chapter 2.1.2).</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only the concentration of 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 or PM</a:t>
          </a:r>
          <a:r>
            <a:rPr lang="en-US" sz="1100" baseline="-25000">
              <a:solidFill>
                <a:schemeClr val="dk1"/>
              </a:solidFill>
              <a:effectLst/>
              <a:latin typeface="+mn-lt"/>
              <a:ea typeface="+mn-ea"/>
              <a:cs typeface="+mn-cs"/>
            </a:rPr>
            <a:t>2.5 </a:t>
          </a:r>
          <a:r>
            <a:rPr lang="en-US" sz="1100">
              <a:solidFill>
                <a:schemeClr val="dk1"/>
              </a:solidFill>
              <a:effectLst/>
              <a:latin typeface="+mn-lt"/>
              <a:ea typeface="+mn-ea"/>
              <a:cs typeface="+mn-cs"/>
            </a:rPr>
            <a:t>is known, the missing value can be calculated by using a conversion factor specific for your city (generally between 0.4 and 0.8). If this conversion factor is not available, the European urban average of 0.65 can be used (PM</a:t>
          </a:r>
          <a:r>
            <a:rPr lang="en-US" sz="1100" baseline="-25000">
              <a:solidFill>
                <a:schemeClr val="dk1"/>
              </a:solidFill>
              <a:effectLst/>
              <a:latin typeface="+mn-lt"/>
              <a:ea typeface="+mn-ea"/>
              <a:cs typeface="+mn-cs"/>
            </a:rPr>
            <a:t>2.5</a:t>
          </a:r>
          <a:r>
            <a:rPr lang="en-US" sz="1100">
              <a:solidFill>
                <a:schemeClr val="dk1"/>
              </a:solidFill>
              <a:effectLst/>
              <a:latin typeface="+mn-lt"/>
              <a:ea typeface="+mn-ea"/>
              <a:cs typeface="+mn-cs"/>
            </a:rPr>
            <a:t>=0.65*PM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 or 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=1.54*PM</a:t>
          </a:r>
          <a:r>
            <a:rPr lang="en-US" sz="1100" baseline="-25000">
              <a:solidFill>
                <a:schemeClr val="dk1"/>
              </a:solidFill>
              <a:effectLst/>
              <a:latin typeface="+mn-lt"/>
              <a:ea typeface="+mn-ea"/>
              <a:cs typeface="+mn-cs"/>
            </a:rPr>
            <a:t>2.5</a:t>
          </a:r>
          <a:r>
            <a:rPr lang="en-US" sz="1100">
              <a:solidFill>
                <a:schemeClr val="dk1"/>
              </a:solidFill>
              <a:effectLst/>
              <a:latin typeface="+mn-lt"/>
              <a:ea typeface="+mn-ea"/>
              <a:cs typeface="+mn-cs"/>
            </a:rPr>
            <a:t>) (De Leeuw &amp; Horálek, 2009).</a:t>
          </a:r>
        </a:p>
        <a:p>
          <a:r>
            <a:rPr lang="en-US" sz="1100">
              <a:solidFill>
                <a:schemeClr val="dk1"/>
              </a:solidFill>
              <a:effectLst/>
              <a:latin typeface="+mn-lt"/>
              <a:ea typeface="+mn-ea"/>
              <a:cs typeface="+mn-cs"/>
            </a:rPr>
            <a:t> </a:t>
          </a:r>
        </a:p>
        <a:p>
          <a:r>
            <a:rPr lang="en-US" sz="1100">
              <a:solidFill>
                <a:sysClr val="windowText" lastClr="000000"/>
              </a:solidFill>
              <a:effectLst/>
              <a:latin typeface="+mn-lt"/>
              <a:ea typeface="+mn-ea"/>
              <a:cs typeface="+mn-cs"/>
            </a:rPr>
            <a:t>The PAQ2018 tool has default counterfactual values of 3.9 µg/m</a:t>
          </a:r>
          <a:r>
            <a:rPr lang="en-US" sz="1100" baseline="30000">
              <a:solidFill>
                <a:sysClr val="windowText" lastClr="000000"/>
              </a:solidFill>
              <a:effectLst/>
              <a:latin typeface="+mn-lt"/>
              <a:ea typeface="+mn-ea"/>
              <a:cs typeface="+mn-cs"/>
            </a:rPr>
            <a:t>3</a:t>
          </a:r>
          <a:r>
            <a:rPr lang="en-US" sz="1100">
              <a:solidFill>
                <a:sysClr val="windowText" lastClr="000000"/>
              </a:solidFill>
              <a:effectLst/>
              <a:latin typeface="+mn-lt"/>
              <a:ea typeface="+mn-ea"/>
              <a:cs typeface="+mn-cs"/>
            </a:rPr>
            <a:t> </a:t>
          </a:r>
          <a:r>
            <a:rPr lang="en-US" sz="1100">
              <a:solidFill>
                <a:schemeClr val="dk1"/>
              </a:solidFill>
              <a:effectLst/>
              <a:latin typeface="+mn-lt"/>
              <a:ea typeface="+mn-ea"/>
              <a:cs typeface="+mn-cs"/>
            </a:rPr>
            <a:t>for 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 2.5 µg/m</a:t>
          </a:r>
          <a:r>
            <a:rPr lang="en-US" sz="1100" baseline="30000">
              <a:solidFill>
                <a:schemeClr val="dk1"/>
              </a:solidFill>
              <a:effectLst/>
              <a:latin typeface="+mn-lt"/>
              <a:ea typeface="+mn-ea"/>
              <a:cs typeface="+mn-cs"/>
            </a:rPr>
            <a:t>3</a:t>
          </a:r>
          <a:r>
            <a:rPr lang="en-US" sz="1100">
              <a:solidFill>
                <a:schemeClr val="dk1"/>
              </a:solidFill>
              <a:effectLst/>
              <a:latin typeface="+mn-lt"/>
              <a:ea typeface="+mn-ea"/>
              <a:cs typeface="+mn-cs"/>
            </a:rPr>
            <a:t> for PM</a:t>
          </a:r>
          <a:r>
            <a:rPr lang="en-US" sz="1100" baseline="-25000">
              <a:solidFill>
                <a:schemeClr val="dk1"/>
              </a:solidFill>
              <a:effectLst/>
              <a:latin typeface="+mn-lt"/>
              <a:ea typeface="+mn-ea"/>
              <a:cs typeface="+mn-cs"/>
            </a:rPr>
            <a:t>2.5</a:t>
          </a:r>
          <a:r>
            <a:rPr lang="en-US" sz="1100">
              <a:solidFill>
                <a:schemeClr val="dk1"/>
              </a:solidFill>
              <a:effectLst/>
              <a:latin typeface="+mn-lt"/>
              <a:ea typeface="+mn-ea"/>
              <a:cs typeface="+mn-cs"/>
            </a:rPr>
            <a:t>, 5 µg/m</a:t>
          </a:r>
          <a:r>
            <a:rPr lang="en-US" sz="1100" baseline="30000">
              <a:solidFill>
                <a:schemeClr val="dk1"/>
              </a:solidFill>
              <a:effectLst/>
              <a:latin typeface="+mn-lt"/>
              <a:ea typeface="+mn-ea"/>
              <a:cs typeface="+mn-cs"/>
            </a:rPr>
            <a:t>3</a:t>
          </a:r>
          <a:r>
            <a:rPr lang="en-US" sz="1100">
              <a:solidFill>
                <a:schemeClr val="dk1"/>
              </a:solidFill>
              <a:effectLst/>
              <a:latin typeface="+mn-lt"/>
              <a:ea typeface="+mn-ea"/>
              <a:cs typeface="+mn-cs"/>
            </a:rPr>
            <a:t> for NO</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 and 0.3 µg/m</a:t>
          </a:r>
          <a:r>
            <a:rPr lang="en-US" sz="1100" baseline="30000">
              <a:solidFill>
                <a:schemeClr val="dk1"/>
              </a:solidFill>
              <a:effectLst/>
              <a:latin typeface="+mn-lt"/>
              <a:ea typeface="+mn-ea"/>
              <a:cs typeface="+mn-cs"/>
            </a:rPr>
            <a:t>3</a:t>
          </a:r>
          <a:r>
            <a:rPr lang="en-US" sz="1100">
              <a:solidFill>
                <a:schemeClr val="dk1"/>
              </a:solidFill>
              <a:effectLst/>
              <a:latin typeface="+mn-lt"/>
              <a:ea typeface="+mn-ea"/>
              <a:cs typeface="+mn-cs"/>
            </a:rPr>
            <a:t> for EC. Below the counterfactual value no health risks are being calculated. The default values are based on the most recent recommendations (see report chapter 2.1.2). These values can be adjusted if desired (sheet ‘Input and Results’, cells I8-I11).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It is possible to do calculations for 1 scenario or compare 2 scenarios:</a:t>
          </a:r>
        </a:p>
        <a:p>
          <a:pPr lvl="0"/>
          <a:r>
            <a:rPr lang="en-US" sz="1100">
              <a:solidFill>
                <a:schemeClr val="dk1"/>
              </a:solidFill>
              <a:effectLst/>
              <a:latin typeface="+mn-lt"/>
              <a:ea typeface="+mn-ea"/>
              <a:cs typeface="+mn-cs"/>
            </a:rPr>
            <a:t>a) To calculate the health risks of a situation at one moment in time (for example: what are the health risks of air pollution of the current situation in my city?) only the concentrations for scenario 1 has to be entered, ignore the rest of the sheet.</a:t>
          </a:r>
        </a:p>
        <a:p>
          <a:pPr lvl="0"/>
          <a:r>
            <a:rPr lang="en-US" sz="1100">
              <a:solidFill>
                <a:schemeClr val="dk1"/>
              </a:solidFill>
              <a:effectLst/>
              <a:latin typeface="+mn-lt"/>
              <a:ea typeface="+mn-ea"/>
              <a:cs typeface="+mn-cs"/>
            </a:rPr>
            <a:t>b) It is also possible to calculate the health risk of a change in concentration between two moments in time (for example: the health risks of due to a certain air quality measure, see example below) at the same location. For this calculation fill in the concentration of the first moment for scenario 1 (old situation) and the concentration of the second moment for scenario 2 (new situation). The third box shows the calculated difference in concentrations and gives the health profits.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 The next step is to insert the incidences of your city or country in cells I15-I17, I19-I24, I35 and I37. In order to get the most accurate health risk assessment, it is wishful to insert most recent incidence data of the city/region of interest. If city specific data is not available, an instruction on how to find country data is described on the right side of the cells under ‘Instruction for country incidences’ (cells L13-L24).</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the reference is ‘WHO, HFA’, go to the Health for All database explorer, which can be found on the website: </a:t>
          </a:r>
          <a:r>
            <a:rPr lang="en-US" sz="1100" u="sng">
              <a:solidFill>
                <a:schemeClr val="dk1"/>
              </a:solidFill>
              <a:effectLst/>
              <a:latin typeface="+mn-lt"/>
              <a:ea typeface="+mn-ea"/>
              <a:cs typeface="+mn-cs"/>
              <a:hlinkClick xmlns:r="http://schemas.openxmlformats.org/officeDocument/2006/relationships" r:id=""/>
            </a:rPr>
            <a:t>https://gateway.euro.who.int/en/hfa-explorer/</a:t>
          </a:r>
          <a:r>
            <a:rPr lang="en-US" sz="1100">
              <a:solidFill>
                <a:schemeClr val="dk1"/>
              </a:solidFill>
              <a:effectLst/>
              <a:latin typeface="+mn-lt"/>
              <a:ea typeface="+mn-ea"/>
              <a:cs typeface="+mn-cs"/>
            </a:rPr>
            <a:t>. Go to ‘Select indicators’ and search for the indicator shown on the sheet under ‘Instruction for country’ on the right side of the cell. Consequently, go to ’Select country’ and select your country. For example, if the incidence of health indicator ‘hospitalizations, cardiovascular disease’ is needed, search for ‘hospital discharges, circulatory system disease’ in the WHO HFA database,</a:t>
          </a:r>
          <a:r>
            <a:rPr lang="en-US" sz="1100" baseline="0">
              <a:solidFill>
                <a:schemeClr val="dk1"/>
              </a:solidFill>
              <a:effectLst/>
              <a:latin typeface="+mn-lt"/>
              <a:ea typeface="+mn-ea"/>
              <a:cs typeface="+mn-cs"/>
            </a:rPr>
            <a:t> as mentioned in cell L19</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the health indicator ‘Annual number of days with bronchitis in children (age 6-12 years)’, the countries Bulgaria, Czech Republic, Hungary, Netherlands, Poland, Russia, Slovakia, and Switzerland should input their country data from the PATY study (Hoek </a:t>
          </a:r>
          <a:r>
            <a:rPr lang="en-US" sz="1100" i="1">
              <a:solidFill>
                <a:schemeClr val="dk1"/>
              </a:solidFill>
              <a:effectLst/>
              <a:latin typeface="+mn-lt"/>
              <a:ea typeface="+mn-ea"/>
              <a:cs typeface="+mn-cs"/>
            </a:rPr>
            <a:t>et al.</a:t>
          </a:r>
          <a:r>
            <a:rPr lang="en-US" sz="1100">
              <a:solidFill>
                <a:schemeClr val="dk1"/>
              </a:solidFill>
              <a:effectLst/>
              <a:latin typeface="+mn-lt"/>
              <a:ea typeface="+mn-ea"/>
              <a:cs typeface="+mn-cs"/>
            </a:rPr>
            <a:t>, 2012) table 2, column bronchitis. Other countries can use the total value of 18600 per 100000 cases of bronchitis in children.</a:t>
          </a:r>
        </a:p>
        <a:p>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incidence for mortality per 100.000 people of the 30+ population can be found on the sheet ‘Incidence mortality 30+’ for every EU-28 country.</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remaining health outcomes can be either the same for every country, or the value to be entered can be found next to the cell under ‘Default Value Europe’.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5. Now, the results of the health impact assessment are shown for either only scenario 1, or for both scenarios and the difference between these scenarios (i.e. the health profit/loss). How this is calculated can be found in the</a:t>
          </a:r>
          <a:r>
            <a:rPr lang="en-US" sz="1100" baseline="0">
              <a:solidFill>
                <a:schemeClr val="dk1"/>
              </a:solidFill>
              <a:effectLst/>
              <a:latin typeface="+mn-lt"/>
              <a:ea typeface="+mn-ea"/>
              <a:cs typeface="+mn-cs"/>
            </a:rPr>
            <a:t> sheet 'Model' or in chapter 5 of the </a:t>
          </a:r>
          <a:r>
            <a:rPr lang="en-US" sz="1100">
              <a:solidFill>
                <a:schemeClr val="dk1"/>
              </a:solidFill>
              <a:effectLst/>
              <a:latin typeface="+mn-lt"/>
              <a:ea typeface="+mn-ea"/>
              <a:cs typeface="+mn-cs"/>
            </a:rPr>
            <a:t>background report. All the results are shown as the mean and the 95% confidence interval.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morbidity part (green cells) give the attributable cases,</a:t>
          </a:r>
          <a:r>
            <a:rPr lang="en-US" sz="1100" baseline="0">
              <a:solidFill>
                <a:schemeClr val="dk1"/>
              </a:solidFill>
              <a:effectLst/>
              <a:latin typeface="+mn-lt"/>
              <a:ea typeface="+mn-ea"/>
              <a:cs typeface="+mn-cs"/>
            </a:rPr>
            <a:t> the </a:t>
          </a:r>
          <a:r>
            <a:rPr lang="en-US" sz="1100">
              <a:solidFill>
                <a:schemeClr val="dk1"/>
              </a:solidFill>
              <a:effectLst/>
              <a:latin typeface="+mn-lt"/>
              <a:ea typeface="+mn-ea"/>
              <a:cs typeface="+mn-cs"/>
            </a:rPr>
            <a:t>share of disease burden in percentage and total years lost due to disability (Total YLD) for health outcomes associated with exposure to PM</a:t>
          </a:r>
          <a:r>
            <a:rPr lang="en-US" sz="1100" baseline="-25000">
              <a:solidFill>
                <a:schemeClr val="dk1"/>
              </a:solidFill>
              <a:effectLst/>
              <a:latin typeface="+mn-lt"/>
              <a:ea typeface="+mn-ea"/>
              <a:cs typeface="+mn-cs"/>
            </a:rPr>
            <a:t>10</a:t>
          </a:r>
          <a:r>
            <a:rPr lang="en-US" sz="1100">
              <a:solidFill>
                <a:schemeClr val="dk1"/>
              </a:solidFill>
              <a:effectLst/>
              <a:latin typeface="+mn-lt"/>
              <a:ea typeface="+mn-ea"/>
              <a:cs typeface="+mn-cs"/>
            </a:rPr>
            <a:t> and PM</a:t>
          </a:r>
          <a:r>
            <a:rPr lang="en-US" sz="1100" baseline="-25000">
              <a:solidFill>
                <a:schemeClr val="dk1"/>
              </a:solidFill>
              <a:effectLst/>
              <a:latin typeface="+mn-lt"/>
              <a:ea typeface="+mn-ea"/>
              <a:cs typeface="+mn-cs"/>
            </a:rPr>
            <a:t>2.5</a:t>
          </a:r>
          <a:r>
            <a:rPr lang="en-US" sz="1100">
              <a:solidFill>
                <a:schemeClr val="dk1"/>
              </a:solidFill>
              <a:effectLst/>
              <a:latin typeface="+mn-lt"/>
              <a:ea typeface="+mn-ea"/>
              <a:cs typeface="+mn-cs"/>
            </a:rPr>
            <a:t>. The decline in lung function is presented in percentages.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mortality part (orange cells) show the mortality health indicators, including post-neonatal mortality, premature deaths (plus share of disease burden), decline in life expectancy and years of life lost (YLL).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DALYs and health damage in € are shown in the red cells for scenario 1, scenario 2, and the difference between the scenario’s.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results function as a screening for calculating the health effects of reductions in air pollution and should be interpreted with care. It is therefore recommended to read the background document that is part of the PAQ2018 tool package. Limitations are:</a:t>
          </a:r>
        </a:p>
        <a:p>
          <a:pPr lvl="0"/>
          <a:r>
            <a:rPr lang="en-US" sz="1100">
              <a:solidFill>
                <a:schemeClr val="dk1"/>
              </a:solidFill>
              <a:effectLst/>
              <a:latin typeface="+mn-lt"/>
              <a:ea typeface="+mn-ea"/>
              <a:cs typeface="+mn-cs"/>
            </a:rPr>
            <a:t>- The input data carries uncertainties</a:t>
          </a:r>
        </a:p>
        <a:p>
          <a:pPr lvl="0"/>
          <a:r>
            <a:rPr lang="en-US" sz="1100">
              <a:solidFill>
                <a:schemeClr val="dk1"/>
              </a:solidFill>
              <a:effectLst/>
              <a:latin typeface="+mn-lt"/>
              <a:ea typeface="+mn-ea"/>
              <a:cs typeface="+mn-cs"/>
            </a:rPr>
            <a:t>- There is a lag in time between reduction in air pollution and health benefits, which is not implied in the tool</a:t>
          </a:r>
        </a:p>
        <a:p>
          <a:pPr lvl="0"/>
          <a:r>
            <a:rPr lang="en-US" sz="1100">
              <a:solidFill>
                <a:schemeClr val="dk1"/>
              </a:solidFill>
              <a:effectLst/>
              <a:latin typeface="+mn-lt"/>
              <a:ea typeface="+mn-ea"/>
              <a:cs typeface="+mn-cs"/>
            </a:rPr>
            <a:t>- There is no difference in risk for susceptible groups</a:t>
          </a:r>
        </a:p>
        <a:p>
          <a:pPr lvl="0"/>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health indicators calculated do not include all the possible health effects due to air pollution</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Disclaimer</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The European Commission did not participate in the preparation of the present document. The information and views contained in the present document do not reflect the official opinion of the European Commission. The European Commission does not guarantee the accuracy of the information contained therein. Neither the European Commission nor any person acting on the European Commission's behalf may be held responsible for the content and the use which may be made of the information contained therein.</a:t>
          </a:r>
        </a:p>
        <a:p>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571501</xdr:colOff>
      <xdr:row>4</xdr:row>
      <xdr:rowOff>0</xdr:rowOff>
    </xdr:from>
    <xdr:to>
      <xdr:col>6</xdr:col>
      <xdr:colOff>123826</xdr:colOff>
      <xdr:row>13</xdr:row>
      <xdr:rowOff>123825</xdr:rowOff>
    </xdr:to>
    <xdr:sp macro="" textlink="">
      <xdr:nvSpPr>
        <xdr:cNvPr id="2" name="TextBox 1"/>
        <xdr:cNvSpPr txBox="1"/>
      </xdr:nvSpPr>
      <xdr:spPr>
        <a:xfrm>
          <a:off x="2905126" y="1571625"/>
          <a:ext cx="2095500" cy="18478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0" i="1">
            <a:latin typeface="Arial" panose="020B0604020202020204" pitchFamily="34" charset="0"/>
            <a:cs typeface="Arial" panose="020B0604020202020204" pitchFamily="34" charset="0"/>
          </a:endParaRPr>
        </a:p>
        <a:p>
          <a:r>
            <a:rPr lang="en-US" sz="1000" b="0" i="1">
              <a:latin typeface="Arial" panose="020B0604020202020204" pitchFamily="34" charset="0"/>
              <a:cs typeface="Arial" panose="020B0604020202020204" pitchFamily="34" charset="0"/>
            </a:rPr>
            <a:t>The</a:t>
          </a:r>
          <a:r>
            <a:rPr lang="en-US" sz="1000" b="0" i="1" baseline="0">
              <a:latin typeface="Arial" panose="020B0604020202020204" pitchFamily="34" charset="0"/>
              <a:cs typeface="Arial" panose="020B0604020202020204" pitchFamily="34" charset="0"/>
            </a:rPr>
            <a:t> default values are set on the population of the European Union (Eurostat, 2015).</a:t>
          </a:r>
          <a:endParaRPr lang="en-US" sz="1000" b="0" i="1">
            <a:latin typeface="Arial" panose="020B0604020202020204" pitchFamily="34" charset="0"/>
            <a:cs typeface="Arial" panose="020B0604020202020204" pitchFamily="34" charset="0"/>
          </a:endParaRPr>
        </a:p>
        <a:p>
          <a:endParaRPr lang="en-US" sz="1000" b="1" i="0">
            <a:latin typeface="Arial" panose="020B0604020202020204" pitchFamily="34" charset="0"/>
            <a:cs typeface="Arial" panose="020B0604020202020204" pitchFamily="34" charset="0"/>
          </a:endParaRPr>
        </a:p>
        <a:p>
          <a:r>
            <a:rPr lang="en-US" sz="1000" b="1" i="0">
              <a:latin typeface="Arial" panose="020B0604020202020204" pitchFamily="34" charset="0"/>
              <a:cs typeface="Arial" panose="020B0604020202020204" pitchFamily="34" charset="0"/>
            </a:rPr>
            <a:t>Note</a:t>
          </a:r>
          <a:r>
            <a:rPr lang="en-US" sz="1000">
              <a:latin typeface="Arial" panose="020B0604020202020204" pitchFamily="34" charset="0"/>
              <a:cs typeface="Arial" panose="020B0604020202020204" pitchFamily="34" charset="0"/>
            </a:rPr>
            <a:t>: the age structure of the</a:t>
          </a:r>
          <a:r>
            <a:rPr lang="en-US" sz="1000" baseline="0">
              <a:latin typeface="Arial" panose="020B0604020202020204" pitchFamily="34" charset="0"/>
              <a:cs typeface="Arial" panose="020B0604020202020204" pitchFamily="34" charset="0"/>
            </a:rPr>
            <a:t> population should be provided by the municipality of interest. If data cannot be delivered, use the age structure corresponding to you country on this sheet. </a:t>
          </a:r>
        </a:p>
        <a:p>
          <a:endParaRPr lang="en-US" sz="1000" baseline="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tabSelected="1" zoomScaleNormal="100" workbookViewId="0"/>
  </sheetViews>
  <sheetFormatPr defaultColWidth="9.140625" defaultRowHeight="15" x14ac:dyDescent="0.25"/>
  <cols>
    <col min="1" max="1" width="11.140625" style="12" customWidth="1"/>
    <col min="2" max="24" width="9.140625" style="12"/>
    <col min="25" max="25" width="9.140625" style="12" customWidth="1"/>
    <col min="26" max="16384" width="9.140625" style="12"/>
  </cols>
  <sheetData>
    <row r="1" spans="1:1" ht="18.75" x14ac:dyDescent="0.3">
      <c r="A1" s="43"/>
    </row>
    <row r="2" spans="1:1" x14ac:dyDescent="0.25">
      <c r="A2" s="42"/>
    </row>
    <row r="3" spans="1:1" ht="18.75" x14ac:dyDescent="0.3">
      <c r="A3" s="43"/>
    </row>
    <row r="4" spans="1:1" ht="18" customHeight="1" x14ac:dyDescent="0.25">
      <c r="A4" s="45"/>
    </row>
    <row r="5" spans="1:1" ht="15" customHeight="1" x14ac:dyDescent="0.25">
      <c r="A5" s="45"/>
    </row>
    <row r="6" spans="1:1" x14ac:dyDescent="0.25">
      <c r="A6" s="42"/>
    </row>
    <row r="7" spans="1:1" x14ac:dyDescent="0.25">
      <c r="A7" s="42"/>
    </row>
    <row r="8" spans="1:1" x14ac:dyDescent="0.25">
      <c r="A8" s="42"/>
    </row>
    <row r="9" spans="1:1" x14ac:dyDescent="0.25">
      <c r="A9" s="42"/>
    </row>
    <row r="10" spans="1:1" ht="16.5" customHeight="1" x14ac:dyDescent="0.25">
      <c r="A10" s="42"/>
    </row>
    <row r="11" spans="1:1" x14ac:dyDescent="0.25">
      <c r="A11" s="42"/>
    </row>
    <row r="12" spans="1:1" ht="18.75" x14ac:dyDescent="0.3">
      <c r="A12" s="43"/>
    </row>
    <row r="13" spans="1:1" x14ac:dyDescent="0.25">
      <c r="A13" s="42"/>
    </row>
    <row r="14" spans="1:1" x14ac:dyDescent="0.25">
      <c r="A14" s="42"/>
    </row>
    <row r="15" spans="1:1" ht="15" customHeight="1" x14ac:dyDescent="0.25">
      <c r="A15" s="42"/>
    </row>
    <row r="16" spans="1:1" x14ac:dyDescent="0.25">
      <c r="A16" s="42"/>
    </row>
    <row r="17" spans="1:14" x14ac:dyDescent="0.25">
      <c r="A17" s="42"/>
    </row>
    <row r="18" spans="1:14" x14ac:dyDescent="0.25">
      <c r="A18" s="42"/>
    </row>
    <row r="19" spans="1:14" x14ac:dyDescent="0.25">
      <c r="A19" s="42"/>
    </row>
    <row r="20" spans="1:14" x14ac:dyDescent="0.25">
      <c r="A20" s="42"/>
    </row>
    <row r="21" spans="1:14" x14ac:dyDescent="0.25">
      <c r="A21" s="42"/>
    </row>
    <row r="22" spans="1:14" ht="18.75" x14ac:dyDescent="0.3">
      <c r="A22" s="43"/>
    </row>
    <row r="23" spans="1:14" x14ac:dyDescent="0.25">
      <c r="A23" s="42"/>
    </row>
    <row r="25" spans="1:14" ht="18.75" x14ac:dyDescent="0.3">
      <c r="A25" s="40"/>
    </row>
    <row r="26" spans="1:14" x14ac:dyDescent="0.25">
      <c r="A26" s="42"/>
      <c r="B26" s="42"/>
      <c r="C26" s="42"/>
      <c r="D26" s="42"/>
      <c r="E26" s="42"/>
      <c r="F26" s="42"/>
      <c r="G26" s="42"/>
      <c r="H26" s="42"/>
      <c r="I26" s="42"/>
      <c r="J26" s="42"/>
      <c r="K26" s="42"/>
      <c r="L26" s="42"/>
      <c r="M26" s="42"/>
      <c r="N26" s="42"/>
    </row>
    <row r="27" spans="1:14" x14ac:dyDescent="0.25">
      <c r="A27" s="44"/>
      <c r="B27" s="41"/>
      <c r="C27" s="41"/>
      <c r="D27" s="41"/>
      <c r="E27" s="41"/>
      <c r="F27" s="41"/>
      <c r="G27" s="41"/>
      <c r="H27" s="41"/>
      <c r="I27" s="41"/>
    </row>
    <row r="28" spans="1:14" x14ac:dyDescent="0.25">
      <c r="A28" s="41"/>
      <c r="B28" s="41"/>
      <c r="C28" s="41"/>
      <c r="D28" s="41"/>
      <c r="E28" s="41"/>
      <c r="F28" s="41"/>
      <c r="G28" s="41"/>
      <c r="H28" s="41"/>
      <c r="I28" s="41"/>
    </row>
    <row r="29" spans="1:14" x14ac:dyDescent="0.25">
      <c r="A29" s="41"/>
      <c r="B29" s="41"/>
      <c r="C29" s="41"/>
      <c r="D29" s="41"/>
      <c r="E29" s="41"/>
      <c r="F29" s="41"/>
      <c r="G29" s="41"/>
      <c r="H29" s="41"/>
      <c r="I29" s="41"/>
    </row>
    <row r="30" spans="1:14" x14ac:dyDescent="0.25">
      <c r="A30" s="41"/>
      <c r="B30" s="41"/>
      <c r="C30" s="41"/>
      <c r="D30" s="41"/>
      <c r="E30" s="41"/>
      <c r="F30" s="41"/>
      <c r="G30" s="41"/>
      <c r="H30" s="41"/>
      <c r="I30" s="41"/>
    </row>
    <row r="31" spans="1:14" x14ac:dyDescent="0.25">
      <c r="A31" s="41"/>
      <c r="B31" s="41"/>
      <c r="C31" s="41"/>
      <c r="D31" s="41"/>
      <c r="E31" s="41"/>
      <c r="F31" s="41"/>
      <c r="G31" s="41"/>
      <c r="H31" s="41"/>
      <c r="I31" s="41"/>
    </row>
    <row r="32" spans="1:14" x14ac:dyDescent="0.25">
      <c r="A32" s="41"/>
      <c r="B32" s="41"/>
      <c r="C32" s="41"/>
      <c r="D32" s="41"/>
      <c r="E32" s="41"/>
      <c r="F32" s="41"/>
      <c r="G32" s="41"/>
      <c r="H32" s="41"/>
      <c r="I32" s="41"/>
    </row>
    <row r="33" spans="1:9" x14ac:dyDescent="0.25">
      <c r="A33" s="41"/>
      <c r="B33" s="41"/>
      <c r="C33" s="41"/>
      <c r="D33" s="41"/>
      <c r="E33" s="41"/>
      <c r="F33" s="41"/>
      <c r="G33" s="41"/>
      <c r="H33" s="41"/>
      <c r="I33" s="41"/>
    </row>
    <row r="34" spans="1:9" x14ac:dyDescent="0.25">
      <c r="A34" s="41"/>
      <c r="B34" s="41"/>
      <c r="C34" s="41"/>
      <c r="D34" s="41"/>
      <c r="E34" s="41"/>
      <c r="F34" s="41"/>
      <c r="G34" s="41"/>
      <c r="H34" s="41"/>
      <c r="I34" s="4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395"/>
  <sheetViews>
    <sheetView showGridLines="0" workbookViewId="0"/>
  </sheetViews>
  <sheetFormatPr defaultColWidth="12.7109375" defaultRowHeight="12.75" x14ac:dyDescent="0.2"/>
  <cols>
    <col min="1" max="1" width="5" customWidth="1"/>
    <col min="2" max="2" width="16.140625" customWidth="1"/>
    <col min="3" max="3" width="13.85546875" customWidth="1"/>
    <col min="7" max="7" width="10.5703125" customWidth="1"/>
    <col min="8" max="8" width="15.7109375" customWidth="1"/>
    <col min="11" max="17" width="12.7109375" style="98"/>
  </cols>
  <sheetData>
    <row r="2" spans="1:52" x14ac:dyDescent="0.2">
      <c r="A2" s="69"/>
      <c r="B2" s="63"/>
      <c r="C2" s="63"/>
      <c r="D2" s="63"/>
      <c r="H2" s="63"/>
      <c r="I2" s="63"/>
      <c r="J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row>
    <row r="3" spans="1:52" ht="22.5" customHeight="1" thickBot="1" x14ac:dyDescent="0.25">
      <c r="B3" s="351" t="s">
        <v>286</v>
      </c>
      <c r="C3" s="63"/>
      <c r="J3" s="98"/>
    </row>
    <row r="4" spans="1:52" ht="75.75" thickBot="1" x14ac:dyDescent="0.3">
      <c r="H4" s="366" t="s">
        <v>287</v>
      </c>
      <c r="I4" s="358" t="s">
        <v>241</v>
      </c>
      <c r="J4" s="359" t="s">
        <v>242</v>
      </c>
      <c r="K4" s="358" t="s">
        <v>243</v>
      </c>
      <c r="L4" s="359" t="s">
        <v>244</v>
      </c>
      <c r="M4" s="358" t="s">
        <v>245</v>
      </c>
      <c r="N4" s="359" t="s">
        <v>246</v>
      </c>
      <c r="O4" s="358" t="s">
        <v>247</v>
      </c>
      <c r="P4" s="359" t="s">
        <v>248</v>
      </c>
      <c r="Q4" s="358" t="s">
        <v>249</v>
      </c>
      <c r="R4" s="359" t="s">
        <v>250</v>
      </c>
      <c r="S4" s="358" t="s">
        <v>251</v>
      </c>
      <c r="T4" s="359" t="s">
        <v>252</v>
      </c>
      <c r="U4" s="358" t="s">
        <v>253</v>
      </c>
      <c r="V4" s="359" t="s">
        <v>254</v>
      </c>
      <c r="W4" s="358" t="s">
        <v>255</v>
      </c>
      <c r="X4" s="359" t="s">
        <v>256</v>
      </c>
      <c r="Y4" s="358" t="s">
        <v>257</v>
      </c>
      <c r="Z4" s="359" t="s">
        <v>258</v>
      </c>
      <c r="AA4" s="358" t="s">
        <v>259</v>
      </c>
      <c r="AB4" s="359" t="s">
        <v>260</v>
      </c>
      <c r="AC4" s="358" t="s">
        <v>261</v>
      </c>
      <c r="AD4" s="359" t="s">
        <v>262</v>
      </c>
      <c r="AE4" s="358" t="s">
        <v>263</v>
      </c>
      <c r="AF4" s="359" t="s">
        <v>264</v>
      </c>
      <c r="AG4" s="358" t="s">
        <v>265</v>
      </c>
      <c r="AH4" s="359" t="s">
        <v>266</v>
      </c>
      <c r="AI4" s="358" t="s">
        <v>267</v>
      </c>
      <c r="AJ4" s="359" t="s">
        <v>268</v>
      </c>
      <c r="AK4" s="358" t="s">
        <v>269</v>
      </c>
      <c r="AL4" s="359" t="s">
        <v>270</v>
      </c>
      <c r="AM4" s="358" t="s">
        <v>271</v>
      </c>
      <c r="AN4" s="359" t="s">
        <v>272</v>
      </c>
      <c r="AO4" s="358" t="s">
        <v>273</v>
      </c>
      <c r="AP4" s="359" t="s">
        <v>274</v>
      </c>
      <c r="AQ4" s="358" t="s">
        <v>275</v>
      </c>
      <c r="AR4" s="359" t="s">
        <v>276</v>
      </c>
      <c r="AS4" s="358" t="s">
        <v>277</v>
      </c>
      <c r="AT4" s="359" t="s">
        <v>278</v>
      </c>
      <c r="AU4" s="358" t="s">
        <v>279</v>
      </c>
      <c r="AV4" s="359" t="s">
        <v>280</v>
      </c>
      <c r="AW4" s="358" t="s">
        <v>281</v>
      </c>
      <c r="AX4" s="359" t="s">
        <v>282</v>
      </c>
      <c r="AY4" s="358" t="s">
        <v>283</v>
      </c>
      <c r="AZ4" s="360" t="s">
        <v>284</v>
      </c>
    </row>
    <row r="5" spans="1:52" ht="15.75" thickBot="1" x14ac:dyDescent="0.3">
      <c r="B5" s="72" t="s">
        <v>104</v>
      </c>
      <c r="C5" s="371">
        <v>508540103</v>
      </c>
      <c r="H5" s="365" t="s">
        <v>104</v>
      </c>
      <c r="I5" s="363">
        <v>508540103</v>
      </c>
      <c r="J5" s="364">
        <v>11237274</v>
      </c>
      <c r="K5" s="363">
        <v>7202198</v>
      </c>
      <c r="L5" s="364">
        <v>10538275</v>
      </c>
      <c r="M5" s="363">
        <v>5659715</v>
      </c>
      <c r="N5" s="364">
        <v>81197537</v>
      </c>
      <c r="O5" s="363">
        <v>1314870</v>
      </c>
      <c r="P5" s="364">
        <v>4677627</v>
      </c>
      <c r="Q5" s="363">
        <v>10858018</v>
      </c>
      <c r="R5" s="364">
        <v>46449565</v>
      </c>
      <c r="S5" s="363">
        <v>66456279</v>
      </c>
      <c r="T5" s="364">
        <v>4225316</v>
      </c>
      <c r="U5" s="363">
        <v>60795612</v>
      </c>
      <c r="V5" s="364">
        <v>847008</v>
      </c>
      <c r="W5" s="363">
        <v>1986096</v>
      </c>
      <c r="X5" s="364">
        <v>2921262</v>
      </c>
      <c r="Y5" s="363">
        <v>562958</v>
      </c>
      <c r="Z5" s="364">
        <v>9855571</v>
      </c>
      <c r="AA5" s="363">
        <v>439691</v>
      </c>
      <c r="AB5" s="364">
        <v>16900726</v>
      </c>
      <c r="AC5" s="363">
        <v>8584926</v>
      </c>
      <c r="AD5" s="364">
        <v>38005614</v>
      </c>
      <c r="AE5" s="363">
        <v>10374822</v>
      </c>
      <c r="AF5" s="364">
        <v>19870647</v>
      </c>
      <c r="AG5" s="363">
        <v>2062874</v>
      </c>
      <c r="AH5" s="364">
        <v>5421349</v>
      </c>
      <c r="AI5" s="363">
        <v>5471753</v>
      </c>
      <c r="AJ5" s="364">
        <v>9747355</v>
      </c>
      <c r="AK5" s="363">
        <v>64875165</v>
      </c>
      <c r="AL5" s="364">
        <v>329100</v>
      </c>
      <c r="AM5" s="363">
        <v>37366</v>
      </c>
      <c r="AN5" s="364">
        <v>5166493</v>
      </c>
      <c r="AO5" s="363">
        <v>8237666</v>
      </c>
      <c r="AP5" s="364">
        <v>622099</v>
      </c>
      <c r="AQ5" s="363">
        <v>2069172</v>
      </c>
      <c r="AR5" s="364">
        <v>2892302</v>
      </c>
      <c r="AS5" s="363">
        <v>7114393</v>
      </c>
      <c r="AT5" s="364">
        <v>77695904</v>
      </c>
      <c r="AU5" s="363">
        <v>9480868</v>
      </c>
      <c r="AV5" s="364">
        <v>3555159</v>
      </c>
      <c r="AW5" s="363">
        <v>42759661</v>
      </c>
      <c r="AX5" s="364">
        <v>3010598</v>
      </c>
      <c r="AY5" s="363">
        <v>9593038</v>
      </c>
      <c r="AZ5" s="364">
        <v>3729500</v>
      </c>
    </row>
    <row r="6" spans="1:52" ht="15" x14ac:dyDescent="0.25">
      <c r="B6" s="70" t="s">
        <v>285</v>
      </c>
      <c r="C6" s="372">
        <v>5067966</v>
      </c>
      <c r="H6" s="361" t="s">
        <v>285</v>
      </c>
      <c r="I6" s="352">
        <v>5067966</v>
      </c>
      <c r="J6" s="353">
        <v>124803</v>
      </c>
      <c r="K6" s="352">
        <v>67216</v>
      </c>
      <c r="L6" s="353">
        <v>109943</v>
      </c>
      <c r="M6" s="352">
        <v>57130</v>
      </c>
      <c r="N6" s="353">
        <v>716419</v>
      </c>
      <c r="O6" s="352">
        <v>13681</v>
      </c>
      <c r="P6" s="353">
        <v>65055</v>
      </c>
      <c r="Q6" s="352">
        <v>91717</v>
      </c>
      <c r="R6" s="353">
        <v>426459</v>
      </c>
      <c r="S6" s="352">
        <v>772760</v>
      </c>
      <c r="T6" s="353">
        <v>39425</v>
      </c>
      <c r="U6" s="352">
        <v>496627</v>
      </c>
      <c r="V6" s="353">
        <v>9234</v>
      </c>
      <c r="W6" s="352">
        <v>21674</v>
      </c>
      <c r="X6" s="353">
        <v>30357</v>
      </c>
      <c r="Y6" s="352">
        <v>6056</v>
      </c>
      <c r="Z6" s="353">
        <v>92855</v>
      </c>
      <c r="AA6" s="352">
        <v>4270</v>
      </c>
      <c r="AB6" s="353">
        <v>174681</v>
      </c>
      <c r="AC6" s="352">
        <v>80482</v>
      </c>
      <c r="AD6" s="353">
        <v>366768</v>
      </c>
      <c r="AE6" s="352">
        <v>82264</v>
      </c>
      <c r="AF6" s="353">
        <v>191867</v>
      </c>
      <c r="AG6" s="352">
        <v>21146</v>
      </c>
      <c r="AH6" s="353">
        <v>55513</v>
      </c>
      <c r="AI6" s="352">
        <v>57670</v>
      </c>
      <c r="AJ6" s="353">
        <v>115880</v>
      </c>
      <c r="AK6" s="352">
        <v>776014</v>
      </c>
      <c r="AL6" s="353">
        <v>4358</v>
      </c>
      <c r="AM6" s="352">
        <v>373</v>
      </c>
      <c r="AN6" s="353">
        <v>59387</v>
      </c>
      <c r="AO6" s="352">
        <v>83730</v>
      </c>
      <c r="AP6" s="353">
        <v>7583</v>
      </c>
      <c r="AQ6" s="352">
        <v>23373</v>
      </c>
      <c r="AR6" s="353">
        <v>35110</v>
      </c>
      <c r="AS6" s="352">
        <v>66079</v>
      </c>
      <c r="AT6" s="353">
        <v>1282180</v>
      </c>
      <c r="AU6" s="352">
        <v>118667</v>
      </c>
      <c r="AV6" s="353">
        <v>38379</v>
      </c>
      <c r="AW6" s="352">
        <v>463048</v>
      </c>
      <c r="AX6" s="353">
        <v>42995</v>
      </c>
      <c r="AY6" s="352">
        <v>170503</v>
      </c>
      <c r="AZ6" s="354">
        <v>59800</v>
      </c>
    </row>
    <row r="7" spans="1:52" ht="15" x14ac:dyDescent="0.25">
      <c r="B7" s="70" t="s">
        <v>20</v>
      </c>
      <c r="C7" s="372">
        <v>5086603</v>
      </c>
      <c r="H7" s="361" t="s">
        <v>20</v>
      </c>
      <c r="I7" s="352">
        <v>5086603</v>
      </c>
      <c r="J7" s="353">
        <v>126087</v>
      </c>
      <c r="K7" s="352">
        <v>64915</v>
      </c>
      <c r="L7" s="353">
        <v>108273</v>
      </c>
      <c r="M7" s="352">
        <v>56748</v>
      </c>
      <c r="N7" s="353">
        <v>695915</v>
      </c>
      <c r="O7" s="352">
        <v>13861</v>
      </c>
      <c r="P7" s="353">
        <v>66567</v>
      </c>
      <c r="Q7" s="352">
        <v>93665</v>
      </c>
      <c r="R7" s="353">
        <v>426471</v>
      </c>
      <c r="S7" s="352">
        <v>781890</v>
      </c>
      <c r="T7" s="353">
        <v>39849</v>
      </c>
      <c r="U7" s="352">
        <v>511794</v>
      </c>
      <c r="V7" s="353">
        <v>9234</v>
      </c>
      <c r="W7" s="352">
        <v>20809</v>
      </c>
      <c r="X7" s="353">
        <v>30013</v>
      </c>
      <c r="Y7" s="352">
        <v>6380</v>
      </c>
      <c r="Z7" s="353">
        <v>89676</v>
      </c>
      <c r="AA7" s="352">
        <v>4257</v>
      </c>
      <c r="AB7" s="353">
        <v>171587</v>
      </c>
      <c r="AC7" s="352">
        <v>81057</v>
      </c>
      <c r="AD7" s="353">
        <v>369374</v>
      </c>
      <c r="AE7" s="352">
        <v>82701</v>
      </c>
      <c r="AF7" s="353">
        <v>193175</v>
      </c>
      <c r="AG7" s="352">
        <v>21188</v>
      </c>
      <c r="AH7" s="353">
        <v>55747</v>
      </c>
      <c r="AI7" s="352">
        <v>58804</v>
      </c>
      <c r="AJ7" s="353">
        <v>115572</v>
      </c>
      <c r="AK7" s="352">
        <v>790994</v>
      </c>
      <c r="AL7" s="353">
        <v>4352</v>
      </c>
      <c r="AM7" s="352">
        <v>357</v>
      </c>
      <c r="AN7" s="353">
        <v>60107</v>
      </c>
      <c r="AO7" s="352">
        <v>83494</v>
      </c>
      <c r="AP7" s="353">
        <v>7647</v>
      </c>
      <c r="AQ7" s="352">
        <v>22894</v>
      </c>
      <c r="AR7" s="353">
        <v>33622</v>
      </c>
      <c r="AS7" s="352">
        <v>65112</v>
      </c>
      <c r="AT7" s="353">
        <v>1271036</v>
      </c>
      <c r="AU7" s="352">
        <v>118658</v>
      </c>
      <c r="AV7" s="353">
        <v>37280</v>
      </c>
      <c r="AW7" s="352">
        <v>471667</v>
      </c>
      <c r="AX7" s="353">
        <v>41410</v>
      </c>
      <c r="AY7" s="352">
        <v>171040</v>
      </c>
      <c r="AZ7" s="354">
        <v>46800</v>
      </c>
    </row>
    <row r="8" spans="1:52" ht="15" x14ac:dyDescent="0.25">
      <c r="B8" s="70" t="s">
        <v>21</v>
      </c>
      <c r="C8" s="372">
        <v>5221534</v>
      </c>
      <c r="H8" s="361" t="s">
        <v>21</v>
      </c>
      <c r="I8" s="352">
        <v>5221534</v>
      </c>
      <c r="J8" s="353">
        <v>129363</v>
      </c>
      <c r="K8" s="352">
        <v>67320</v>
      </c>
      <c r="L8" s="353">
        <v>109591</v>
      </c>
      <c r="M8" s="352">
        <v>59134</v>
      </c>
      <c r="N8" s="353">
        <v>694369</v>
      </c>
      <c r="O8" s="352">
        <v>14149</v>
      </c>
      <c r="P8" s="353">
        <v>67994</v>
      </c>
      <c r="Q8" s="352">
        <v>99577</v>
      </c>
      <c r="R8" s="353">
        <v>452560</v>
      </c>
      <c r="S8" s="352">
        <v>798248</v>
      </c>
      <c r="T8" s="353">
        <v>41748</v>
      </c>
      <c r="U8" s="352">
        <v>535706</v>
      </c>
      <c r="V8" s="353">
        <v>9985</v>
      </c>
      <c r="W8" s="352">
        <v>20066</v>
      </c>
      <c r="X8" s="353">
        <v>30383</v>
      </c>
      <c r="Y8" s="352">
        <v>6347</v>
      </c>
      <c r="Z8" s="353">
        <v>90971</v>
      </c>
      <c r="AA8" s="352">
        <v>4421</v>
      </c>
      <c r="AB8" s="353">
        <v>176388</v>
      </c>
      <c r="AC8" s="352">
        <v>81485</v>
      </c>
      <c r="AD8" s="353">
        <v>388715</v>
      </c>
      <c r="AE8" s="352">
        <v>89661</v>
      </c>
      <c r="AF8" s="353">
        <v>180820</v>
      </c>
      <c r="AG8" s="352">
        <v>22109</v>
      </c>
      <c r="AH8" s="353">
        <v>56576</v>
      </c>
      <c r="AI8" s="352">
        <v>60419</v>
      </c>
      <c r="AJ8" s="353">
        <v>116389</v>
      </c>
      <c r="AK8" s="352">
        <v>817040</v>
      </c>
      <c r="AL8" s="353">
        <v>4574</v>
      </c>
      <c r="AM8" s="352">
        <v>363</v>
      </c>
      <c r="AN8" s="353">
        <v>62098</v>
      </c>
      <c r="AO8" s="352">
        <v>83897</v>
      </c>
      <c r="AP8" s="353">
        <v>7198</v>
      </c>
      <c r="AQ8" s="352">
        <v>23322</v>
      </c>
      <c r="AR8" s="353">
        <v>34968</v>
      </c>
      <c r="AS8" s="352">
        <v>66811</v>
      </c>
      <c r="AT8" s="353">
        <v>1268519</v>
      </c>
      <c r="AU8" s="352">
        <v>117056</v>
      </c>
      <c r="AV8" s="353">
        <v>38389</v>
      </c>
      <c r="AW8" s="352">
        <v>487489</v>
      </c>
      <c r="AX8" s="353">
        <v>41977</v>
      </c>
      <c r="AY8" s="352">
        <v>172460</v>
      </c>
      <c r="AZ8" s="354">
        <v>47200</v>
      </c>
    </row>
    <row r="9" spans="1:52" ht="15" x14ac:dyDescent="0.25">
      <c r="B9" s="70" t="s">
        <v>22</v>
      </c>
      <c r="C9" s="372">
        <v>5285223</v>
      </c>
      <c r="H9" s="361" t="s">
        <v>22</v>
      </c>
      <c r="I9" s="352">
        <v>5285223</v>
      </c>
      <c r="J9" s="353">
        <v>130899</v>
      </c>
      <c r="K9" s="352">
        <v>68885</v>
      </c>
      <c r="L9" s="353">
        <v>109520</v>
      </c>
      <c r="M9" s="352">
        <v>60389</v>
      </c>
      <c r="N9" s="353">
        <v>681109</v>
      </c>
      <c r="O9" s="352">
        <v>14730</v>
      </c>
      <c r="P9" s="353">
        <v>71177</v>
      </c>
      <c r="Q9" s="352">
        <v>105080</v>
      </c>
      <c r="R9" s="353">
        <v>472391</v>
      </c>
      <c r="S9" s="352">
        <v>808844</v>
      </c>
      <c r="T9" s="353">
        <v>40962</v>
      </c>
      <c r="U9" s="352">
        <v>546910</v>
      </c>
      <c r="V9" s="353">
        <v>9581</v>
      </c>
      <c r="W9" s="352">
        <v>18820</v>
      </c>
      <c r="X9" s="353">
        <v>29909</v>
      </c>
      <c r="Y9" s="352">
        <v>6428</v>
      </c>
      <c r="Z9" s="353">
        <v>88268</v>
      </c>
      <c r="AA9" s="352">
        <v>4440</v>
      </c>
      <c r="AB9" s="353">
        <v>180486</v>
      </c>
      <c r="AC9" s="352">
        <v>80979</v>
      </c>
      <c r="AD9" s="353">
        <v>388739</v>
      </c>
      <c r="AE9" s="352">
        <v>95685</v>
      </c>
      <c r="AF9" s="353">
        <v>185018</v>
      </c>
      <c r="AG9" s="352">
        <v>22180</v>
      </c>
      <c r="AH9" s="353">
        <v>61365</v>
      </c>
      <c r="AI9" s="352">
        <v>60983</v>
      </c>
      <c r="AJ9" s="353">
        <v>115824</v>
      </c>
      <c r="AK9" s="352">
        <v>825622</v>
      </c>
      <c r="AL9" s="353">
        <v>4513</v>
      </c>
      <c r="AM9" s="352">
        <v>394</v>
      </c>
      <c r="AN9" s="353">
        <v>62678</v>
      </c>
      <c r="AO9" s="352">
        <v>82976</v>
      </c>
      <c r="AP9" s="353">
        <v>7022</v>
      </c>
      <c r="AQ9" s="352">
        <v>22550</v>
      </c>
      <c r="AR9" s="353">
        <v>33965</v>
      </c>
      <c r="AS9" s="352">
        <v>65316</v>
      </c>
      <c r="AT9" s="353">
        <v>1229654</v>
      </c>
      <c r="AU9" s="352">
        <v>110278</v>
      </c>
      <c r="AV9" s="353">
        <v>38805</v>
      </c>
      <c r="AW9" s="352">
        <v>470674</v>
      </c>
      <c r="AX9" s="353">
        <v>40840</v>
      </c>
      <c r="AY9" s="352">
        <v>173992</v>
      </c>
      <c r="AZ9" s="354">
        <v>51100</v>
      </c>
    </row>
    <row r="10" spans="1:52" ht="15" x14ac:dyDescent="0.25">
      <c r="B10" s="70" t="s">
        <v>23</v>
      </c>
      <c r="C10" s="372">
        <v>5418889</v>
      </c>
      <c r="H10" s="361" t="s">
        <v>23</v>
      </c>
      <c r="I10" s="352">
        <v>5418889</v>
      </c>
      <c r="J10" s="353">
        <v>133261</v>
      </c>
      <c r="K10" s="352">
        <v>69320</v>
      </c>
      <c r="L10" s="353">
        <v>119742</v>
      </c>
      <c r="M10" s="352">
        <v>64967</v>
      </c>
      <c r="N10" s="353">
        <v>698599</v>
      </c>
      <c r="O10" s="352">
        <v>15728</v>
      </c>
      <c r="P10" s="353">
        <v>69626</v>
      </c>
      <c r="Q10" s="352">
        <v>109402</v>
      </c>
      <c r="R10" s="353">
        <v>478812</v>
      </c>
      <c r="S10" s="352">
        <v>832339</v>
      </c>
      <c r="T10" s="353">
        <v>43177</v>
      </c>
      <c r="U10" s="352">
        <v>561808</v>
      </c>
      <c r="V10" s="353">
        <v>9968</v>
      </c>
      <c r="W10" s="352">
        <v>19017</v>
      </c>
      <c r="X10" s="353">
        <v>29816</v>
      </c>
      <c r="Y10" s="352">
        <v>6473</v>
      </c>
      <c r="Z10" s="353">
        <v>90395</v>
      </c>
      <c r="AA10" s="352">
        <v>4170</v>
      </c>
      <c r="AB10" s="353">
        <v>185180</v>
      </c>
      <c r="AC10" s="352">
        <v>82000</v>
      </c>
      <c r="AD10" s="353">
        <v>412845</v>
      </c>
      <c r="AE10" s="352">
        <v>99488</v>
      </c>
      <c r="AF10" s="353">
        <v>206322</v>
      </c>
      <c r="AG10" s="352">
        <v>22691</v>
      </c>
      <c r="AH10" s="353">
        <v>58073</v>
      </c>
      <c r="AI10" s="352">
        <v>62260</v>
      </c>
      <c r="AJ10" s="353">
        <v>120492</v>
      </c>
      <c r="AK10" s="352">
        <v>812918</v>
      </c>
      <c r="AL10" s="353">
        <v>4882</v>
      </c>
      <c r="AM10" s="352">
        <v>334</v>
      </c>
      <c r="AN10" s="353">
        <v>64368</v>
      </c>
      <c r="AO10" s="352">
        <v>84198</v>
      </c>
      <c r="AP10" s="353">
        <v>7897</v>
      </c>
      <c r="AQ10" s="352">
        <v>24053</v>
      </c>
      <c r="AR10" s="353">
        <v>33729</v>
      </c>
      <c r="AS10" s="352">
        <v>66099</v>
      </c>
      <c r="AT10" s="353">
        <v>1243144</v>
      </c>
      <c r="AU10" s="352">
        <v>108353</v>
      </c>
      <c r="AV10" s="353">
        <v>39521</v>
      </c>
      <c r="AW10" s="352">
        <v>465766</v>
      </c>
      <c r="AX10" s="353">
        <v>42720</v>
      </c>
      <c r="AY10" s="352">
        <v>163430</v>
      </c>
      <c r="AZ10" s="354">
        <v>51900</v>
      </c>
    </row>
    <row r="11" spans="1:52" ht="15" x14ac:dyDescent="0.25">
      <c r="B11" s="70" t="s">
        <v>24</v>
      </c>
      <c r="C11" s="372">
        <v>5451079</v>
      </c>
      <c r="H11" s="361" t="s">
        <v>24</v>
      </c>
      <c r="I11" s="352">
        <v>5451079</v>
      </c>
      <c r="J11" s="353">
        <v>132405</v>
      </c>
      <c r="K11" s="352">
        <v>72927</v>
      </c>
      <c r="L11" s="353">
        <v>121515</v>
      </c>
      <c r="M11" s="352">
        <v>64546</v>
      </c>
      <c r="N11" s="353">
        <v>687851</v>
      </c>
      <c r="O11" s="352">
        <v>15475</v>
      </c>
      <c r="P11" s="353">
        <v>73024</v>
      </c>
      <c r="Q11" s="352">
        <v>113888</v>
      </c>
      <c r="R11" s="353">
        <v>489531</v>
      </c>
      <c r="S11" s="352">
        <v>829679</v>
      </c>
      <c r="T11" s="353">
        <v>43927</v>
      </c>
      <c r="U11" s="352">
        <v>570721</v>
      </c>
      <c r="V11" s="353">
        <v>9800</v>
      </c>
      <c r="W11" s="352">
        <v>20682</v>
      </c>
      <c r="X11" s="353">
        <v>30250</v>
      </c>
      <c r="Y11" s="352">
        <v>6192</v>
      </c>
      <c r="Z11" s="353">
        <v>97131</v>
      </c>
      <c r="AA11" s="352">
        <v>4295</v>
      </c>
      <c r="AB11" s="353">
        <v>185874</v>
      </c>
      <c r="AC11" s="352">
        <v>79662</v>
      </c>
      <c r="AD11" s="353">
        <v>428580</v>
      </c>
      <c r="AE11" s="352">
        <v>95928</v>
      </c>
      <c r="AF11" s="353">
        <v>214428</v>
      </c>
      <c r="AG11" s="352">
        <v>22173</v>
      </c>
      <c r="AH11" s="353">
        <v>59854</v>
      </c>
      <c r="AI11" s="352">
        <v>61875</v>
      </c>
      <c r="AJ11" s="353">
        <v>117399</v>
      </c>
      <c r="AK11" s="352">
        <v>801467</v>
      </c>
      <c r="AL11" s="353">
        <v>4875</v>
      </c>
      <c r="AM11" s="352">
        <v>414</v>
      </c>
      <c r="AN11" s="353">
        <v>65360</v>
      </c>
      <c r="AO11" s="352">
        <v>82637</v>
      </c>
      <c r="AP11" s="353">
        <v>8068</v>
      </c>
      <c r="AQ11" s="352">
        <v>23350</v>
      </c>
      <c r="AR11" s="353">
        <v>33714</v>
      </c>
      <c r="AS11" s="352">
        <v>67123</v>
      </c>
      <c r="AT11" s="353">
        <v>1250908</v>
      </c>
      <c r="AU11" s="352">
        <v>109205</v>
      </c>
      <c r="AV11" s="353">
        <v>39938</v>
      </c>
      <c r="AW11" s="352">
        <v>479839</v>
      </c>
      <c r="AX11" s="353">
        <v>44096</v>
      </c>
      <c r="AY11" s="352">
        <v>149900</v>
      </c>
      <c r="AZ11" s="354">
        <v>45800</v>
      </c>
    </row>
    <row r="12" spans="1:52" ht="15" x14ac:dyDescent="0.25">
      <c r="B12" s="70" t="s">
        <v>25</v>
      </c>
      <c r="C12" s="372">
        <v>5508778</v>
      </c>
      <c r="H12" s="361" t="s">
        <v>25</v>
      </c>
      <c r="I12" s="352">
        <v>5508778</v>
      </c>
      <c r="J12" s="353">
        <v>132789</v>
      </c>
      <c r="K12" s="352">
        <v>70279</v>
      </c>
      <c r="L12" s="353">
        <v>123046</v>
      </c>
      <c r="M12" s="352">
        <v>67083</v>
      </c>
      <c r="N12" s="353">
        <v>706180</v>
      </c>
      <c r="O12" s="352">
        <v>15646</v>
      </c>
      <c r="P12" s="353">
        <v>71919</v>
      </c>
      <c r="Q12" s="352">
        <v>111886</v>
      </c>
      <c r="R12" s="353">
        <v>516354</v>
      </c>
      <c r="S12" s="352">
        <v>837033</v>
      </c>
      <c r="T12" s="353">
        <v>42925</v>
      </c>
      <c r="U12" s="352">
        <v>576926</v>
      </c>
      <c r="V12" s="353">
        <v>9496</v>
      </c>
      <c r="W12" s="352">
        <v>22407</v>
      </c>
      <c r="X12" s="353">
        <v>28564</v>
      </c>
      <c r="Y12" s="352">
        <v>6179</v>
      </c>
      <c r="Z12" s="353">
        <v>99801</v>
      </c>
      <c r="AA12" s="352">
        <v>4295</v>
      </c>
      <c r="AB12" s="353">
        <v>186121</v>
      </c>
      <c r="AC12" s="352">
        <v>81042</v>
      </c>
      <c r="AD12" s="353">
        <v>426373</v>
      </c>
      <c r="AE12" s="352">
        <v>99991</v>
      </c>
      <c r="AF12" s="353">
        <v>215374</v>
      </c>
      <c r="AG12" s="352">
        <v>22376</v>
      </c>
      <c r="AH12" s="353">
        <v>57082</v>
      </c>
      <c r="AI12" s="352">
        <v>61272</v>
      </c>
      <c r="AJ12" s="353">
        <v>115815</v>
      </c>
      <c r="AK12" s="352">
        <v>800524</v>
      </c>
      <c r="AL12" s="353">
        <v>4720</v>
      </c>
      <c r="AM12" s="352">
        <v>356</v>
      </c>
      <c r="AN12" s="353">
        <v>64187</v>
      </c>
      <c r="AO12" s="352">
        <v>82082</v>
      </c>
      <c r="AP12" s="353">
        <v>7800</v>
      </c>
      <c r="AQ12" s="352">
        <v>22666</v>
      </c>
      <c r="AR12" s="353">
        <v>32817</v>
      </c>
      <c r="AS12" s="352">
        <v>66719</v>
      </c>
      <c r="AT12" s="353">
        <v>1293723</v>
      </c>
      <c r="AU12" s="352">
        <v>106605</v>
      </c>
      <c r="AV12" s="353">
        <v>37802</v>
      </c>
      <c r="AW12" s="352">
        <v>477711</v>
      </c>
      <c r="AX12" s="353">
        <v>40489</v>
      </c>
      <c r="AY12" s="352">
        <v>150147</v>
      </c>
      <c r="AZ12" s="354">
        <v>40100</v>
      </c>
    </row>
    <row r="13" spans="1:52" ht="15" x14ac:dyDescent="0.25">
      <c r="B13" s="70" t="s">
        <v>26</v>
      </c>
      <c r="C13" s="372">
        <v>5402765</v>
      </c>
      <c r="H13" s="361" t="s">
        <v>26</v>
      </c>
      <c r="I13" s="352">
        <v>5402765</v>
      </c>
      <c r="J13" s="353">
        <v>130235</v>
      </c>
      <c r="K13" s="352">
        <v>67800</v>
      </c>
      <c r="L13" s="353">
        <v>118473</v>
      </c>
      <c r="M13" s="352">
        <v>66122</v>
      </c>
      <c r="N13" s="353">
        <v>704334</v>
      </c>
      <c r="O13" s="352">
        <v>15287</v>
      </c>
      <c r="P13" s="353">
        <v>70293</v>
      </c>
      <c r="Q13" s="352">
        <v>107427</v>
      </c>
      <c r="R13" s="353">
        <v>498243</v>
      </c>
      <c r="S13" s="352">
        <v>832369</v>
      </c>
      <c r="T13" s="353">
        <v>41086</v>
      </c>
      <c r="U13" s="352">
        <v>574211</v>
      </c>
      <c r="V13" s="353">
        <v>8976</v>
      </c>
      <c r="W13" s="352">
        <v>21685</v>
      </c>
      <c r="X13" s="353">
        <v>26674</v>
      </c>
      <c r="Y13" s="352">
        <v>6137</v>
      </c>
      <c r="Z13" s="353">
        <v>97877</v>
      </c>
      <c r="AA13" s="352">
        <v>4002</v>
      </c>
      <c r="AB13" s="353">
        <v>182919</v>
      </c>
      <c r="AC13" s="352">
        <v>79793</v>
      </c>
      <c r="AD13" s="353">
        <v>399067</v>
      </c>
      <c r="AE13" s="352">
        <v>98088</v>
      </c>
      <c r="AF13" s="353">
        <v>211344</v>
      </c>
      <c r="AG13" s="352">
        <v>20556</v>
      </c>
      <c r="AH13" s="353">
        <v>54460</v>
      </c>
      <c r="AI13" s="352">
        <v>60621</v>
      </c>
      <c r="AJ13" s="353">
        <v>114532</v>
      </c>
      <c r="AK13" s="352">
        <v>790154</v>
      </c>
      <c r="AL13" s="353">
        <v>4542</v>
      </c>
      <c r="AM13" s="352">
        <v>370</v>
      </c>
      <c r="AN13" s="353">
        <v>62606</v>
      </c>
      <c r="AO13" s="352">
        <v>80602</v>
      </c>
      <c r="AP13" s="353">
        <v>7418</v>
      </c>
      <c r="AQ13" s="352">
        <v>22379</v>
      </c>
      <c r="AR13" s="353">
        <v>30006</v>
      </c>
      <c r="AS13" s="352">
        <v>66105</v>
      </c>
      <c r="AT13" s="353">
        <v>1287242</v>
      </c>
      <c r="AU13" s="352">
        <v>102230</v>
      </c>
      <c r="AV13" s="353">
        <v>37379</v>
      </c>
      <c r="AW13" s="352">
        <v>441282</v>
      </c>
      <c r="AX13" s="353">
        <v>39615</v>
      </c>
      <c r="AY13" s="352">
        <v>124840</v>
      </c>
      <c r="AZ13" s="354">
        <v>38700</v>
      </c>
    </row>
    <row r="14" spans="1:52" ht="15" x14ac:dyDescent="0.25">
      <c r="B14" s="70" t="s">
        <v>27</v>
      </c>
      <c r="C14" s="372">
        <v>5357794</v>
      </c>
      <c r="H14" s="361" t="s">
        <v>27</v>
      </c>
      <c r="I14" s="352">
        <v>5357794</v>
      </c>
      <c r="J14" s="353">
        <v>129450</v>
      </c>
      <c r="K14" s="352">
        <v>66949</v>
      </c>
      <c r="L14" s="353">
        <v>108823</v>
      </c>
      <c r="M14" s="352">
        <v>67053</v>
      </c>
      <c r="N14" s="353">
        <v>691490</v>
      </c>
      <c r="O14" s="352">
        <v>14424</v>
      </c>
      <c r="P14" s="353">
        <v>66865</v>
      </c>
      <c r="Q14" s="352">
        <v>109237</v>
      </c>
      <c r="R14" s="353">
        <v>495018</v>
      </c>
      <c r="S14" s="352">
        <v>847854</v>
      </c>
      <c r="T14" s="353">
        <v>40985</v>
      </c>
      <c r="U14" s="352">
        <v>574215</v>
      </c>
      <c r="V14" s="353">
        <v>9189</v>
      </c>
      <c r="W14" s="352">
        <v>20633</v>
      </c>
      <c r="X14" s="353">
        <v>26423</v>
      </c>
      <c r="Y14" s="352">
        <v>6237</v>
      </c>
      <c r="Z14" s="353">
        <v>101533</v>
      </c>
      <c r="AA14" s="352">
        <v>3976</v>
      </c>
      <c r="AB14" s="353">
        <v>186450</v>
      </c>
      <c r="AC14" s="352">
        <v>81543</v>
      </c>
      <c r="AD14" s="353">
        <v>379194</v>
      </c>
      <c r="AE14" s="352">
        <v>100841</v>
      </c>
      <c r="AF14" s="353">
        <v>212506</v>
      </c>
      <c r="AG14" s="352">
        <v>19604</v>
      </c>
      <c r="AH14" s="353">
        <v>53935</v>
      </c>
      <c r="AI14" s="352">
        <v>60891</v>
      </c>
      <c r="AJ14" s="353">
        <v>113879</v>
      </c>
      <c r="AK14" s="352">
        <v>768597</v>
      </c>
      <c r="AL14" s="353">
        <v>4469</v>
      </c>
      <c r="AM14" s="352">
        <v>371</v>
      </c>
      <c r="AN14" s="353">
        <v>62823</v>
      </c>
      <c r="AO14" s="352">
        <v>79807</v>
      </c>
      <c r="AP14" s="353">
        <v>7270</v>
      </c>
      <c r="AQ14" s="352">
        <v>22230</v>
      </c>
      <c r="AR14" s="353">
        <v>31474</v>
      </c>
      <c r="AS14" s="352">
        <v>68234</v>
      </c>
      <c r="AT14" s="353">
        <v>1250343</v>
      </c>
      <c r="AU14" s="352">
        <v>94096</v>
      </c>
      <c r="AV14" s="353">
        <v>37635</v>
      </c>
      <c r="AW14" s="352">
        <v>431088</v>
      </c>
      <c r="AX14" s="353">
        <v>37950</v>
      </c>
      <c r="AY14" s="352">
        <v>121095</v>
      </c>
      <c r="AZ14" s="354">
        <v>37800</v>
      </c>
    </row>
    <row r="15" spans="1:52" ht="15" x14ac:dyDescent="0.25">
      <c r="B15" s="70" t="s">
        <v>28</v>
      </c>
      <c r="C15" s="372">
        <v>5281811</v>
      </c>
      <c r="H15" s="361" t="s">
        <v>28</v>
      </c>
      <c r="I15" s="352">
        <v>5281811</v>
      </c>
      <c r="J15" s="353">
        <v>126501</v>
      </c>
      <c r="K15" s="352">
        <v>65375</v>
      </c>
      <c r="L15" s="353">
        <v>103047</v>
      </c>
      <c r="M15" s="352">
        <v>66143</v>
      </c>
      <c r="N15" s="353">
        <v>701623</v>
      </c>
      <c r="O15" s="352">
        <v>13877</v>
      </c>
      <c r="P15" s="353">
        <v>65307</v>
      </c>
      <c r="Q15" s="352">
        <v>106060</v>
      </c>
      <c r="R15" s="353">
        <v>485231</v>
      </c>
      <c r="S15" s="352">
        <v>829169</v>
      </c>
      <c r="T15" s="353">
        <v>42199</v>
      </c>
      <c r="U15" s="352">
        <v>570079</v>
      </c>
      <c r="V15" s="353">
        <v>8790</v>
      </c>
      <c r="W15" s="352">
        <v>19835</v>
      </c>
      <c r="X15" s="353">
        <v>26336</v>
      </c>
      <c r="Y15" s="352">
        <v>6130</v>
      </c>
      <c r="Z15" s="353">
        <v>98209</v>
      </c>
      <c r="AA15" s="352">
        <v>4014</v>
      </c>
      <c r="AB15" s="353">
        <v>188291</v>
      </c>
      <c r="AC15" s="352">
        <v>81858</v>
      </c>
      <c r="AD15" s="353">
        <v>365192</v>
      </c>
      <c r="AE15" s="352">
        <v>104920</v>
      </c>
      <c r="AF15" s="353">
        <v>215415</v>
      </c>
      <c r="AG15" s="352">
        <v>18650</v>
      </c>
      <c r="AH15" s="353">
        <v>54502</v>
      </c>
      <c r="AI15" s="352">
        <v>59514</v>
      </c>
      <c r="AJ15" s="353">
        <v>109989</v>
      </c>
      <c r="AK15" s="352">
        <v>745555</v>
      </c>
      <c r="AL15" s="353">
        <v>4392</v>
      </c>
      <c r="AM15" s="352">
        <v>386</v>
      </c>
      <c r="AN15" s="353">
        <v>61324</v>
      </c>
      <c r="AO15" s="352">
        <v>79631</v>
      </c>
      <c r="AP15" s="353">
        <v>7273</v>
      </c>
      <c r="AQ15" s="352">
        <v>22068</v>
      </c>
      <c r="AR15" s="353">
        <v>30648</v>
      </c>
      <c r="AS15" s="352">
        <v>69953</v>
      </c>
      <c r="AT15" s="353">
        <v>1233412</v>
      </c>
      <c r="AU15" s="352">
        <v>90126</v>
      </c>
      <c r="AV15" s="353">
        <v>37443</v>
      </c>
      <c r="AW15" s="352">
        <v>398992</v>
      </c>
      <c r="AX15" s="353">
        <v>37290</v>
      </c>
      <c r="AY15" s="352">
        <v>120907</v>
      </c>
      <c r="AZ15" s="354">
        <v>40200</v>
      </c>
    </row>
    <row r="16" spans="1:52" ht="15" x14ac:dyDescent="0.25">
      <c r="B16" s="70" t="s">
        <v>29</v>
      </c>
      <c r="C16" s="372">
        <v>5249147</v>
      </c>
      <c r="H16" s="361" t="s">
        <v>29</v>
      </c>
      <c r="I16" s="352">
        <v>5249147</v>
      </c>
      <c r="J16" s="353">
        <v>124781</v>
      </c>
      <c r="K16" s="352">
        <v>64941</v>
      </c>
      <c r="L16" s="353">
        <v>98306</v>
      </c>
      <c r="M16" s="352">
        <v>66299</v>
      </c>
      <c r="N16" s="353">
        <v>720022</v>
      </c>
      <c r="O16" s="352">
        <v>13406</v>
      </c>
      <c r="P16" s="353">
        <v>64827</v>
      </c>
      <c r="Q16" s="352">
        <v>104906</v>
      </c>
      <c r="R16" s="353">
        <v>480430</v>
      </c>
      <c r="S16" s="352">
        <v>827156</v>
      </c>
      <c r="T16" s="353">
        <v>40172</v>
      </c>
      <c r="U16" s="352">
        <v>575312</v>
      </c>
      <c r="V16" s="353">
        <v>8930</v>
      </c>
      <c r="W16" s="352">
        <v>18584</v>
      </c>
      <c r="X16" s="353">
        <v>26394</v>
      </c>
      <c r="Y16" s="352">
        <v>6112</v>
      </c>
      <c r="Z16" s="353">
        <v>94683</v>
      </c>
      <c r="AA16" s="352">
        <v>3967</v>
      </c>
      <c r="AB16" s="353">
        <v>194196</v>
      </c>
      <c r="AC16" s="352">
        <v>83271</v>
      </c>
      <c r="AD16" s="353">
        <v>353677</v>
      </c>
      <c r="AE16" s="352">
        <v>103515</v>
      </c>
      <c r="AF16" s="353">
        <v>208998</v>
      </c>
      <c r="AG16" s="352">
        <v>18493</v>
      </c>
      <c r="AH16" s="353">
        <v>53991</v>
      </c>
      <c r="AI16" s="352">
        <v>59692</v>
      </c>
      <c r="AJ16" s="353">
        <v>109902</v>
      </c>
      <c r="AK16" s="352">
        <v>724184</v>
      </c>
      <c r="AL16" s="353">
        <v>4380</v>
      </c>
      <c r="AM16" s="352">
        <v>396</v>
      </c>
      <c r="AN16" s="353">
        <v>61593</v>
      </c>
      <c r="AO16" s="352">
        <v>79626</v>
      </c>
      <c r="AP16" s="353">
        <v>7377</v>
      </c>
      <c r="AQ16" s="352">
        <v>22982</v>
      </c>
      <c r="AR16" s="353">
        <v>33341</v>
      </c>
      <c r="AS16" s="352">
        <v>71228</v>
      </c>
      <c r="AT16" s="353">
        <v>1214644</v>
      </c>
      <c r="AU16" s="352">
        <v>87226</v>
      </c>
      <c r="AV16" s="353">
        <v>37453</v>
      </c>
      <c r="AW16" s="352">
        <v>400157</v>
      </c>
      <c r="AX16" s="353">
        <v>36218</v>
      </c>
      <c r="AY16" s="352">
        <v>121205</v>
      </c>
      <c r="AZ16" s="354">
        <v>37200</v>
      </c>
    </row>
    <row r="17" spans="2:52" ht="15" x14ac:dyDescent="0.25">
      <c r="B17" s="70" t="s">
        <v>30</v>
      </c>
      <c r="C17" s="372">
        <v>5199959</v>
      </c>
      <c r="H17" s="361" t="s">
        <v>30</v>
      </c>
      <c r="I17" s="352">
        <v>5199959</v>
      </c>
      <c r="J17" s="353">
        <v>121675</v>
      </c>
      <c r="K17" s="352">
        <v>62662</v>
      </c>
      <c r="L17" s="353">
        <v>94454</v>
      </c>
      <c r="M17" s="352">
        <v>66211</v>
      </c>
      <c r="N17" s="353">
        <v>720522</v>
      </c>
      <c r="O17" s="352">
        <v>12507</v>
      </c>
      <c r="P17" s="353">
        <v>63327</v>
      </c>
      <c r="Q17" s="352">
        <v>105348</v>
      </c>
      <c r="R17" s="353">
        <v>471933</v>
      </c>
      <c r="S17" s="352">
        <v>822587</v>
      </c>
      <c r="T17" s="353">
        <v>39704</v>
      </c>
      <c r="U17" s="352">
        <v>570225</v>
      </c>
      <c r="V17" s="353">
        <v>8771</v>
      </c>
      <c r="W17" s="352">
        <v>19010</v>
      </c>
      <c r="X17" s="353">
        <v>26571</v>
      </c>
      <c r="Y17" s="352">
        <v>6083</v>
      </c>
      <c r="Z17" s="353">
        <v>94252</v>
      </c>
      <c r="AA17" s="352">
        <v>4138</v>
      </c>
      <c r="AB17" s="353">
        <v>201043</v>
      </c>
      <c r="AC17" s="352">
        <v>81933</v>
      </c>
      <c r="AD17" s="353">
        <v>347569</v>
      </c>
      <c r="AE17" s="352">
        <v>106342</v>
      </c>
      <c r="AF17" s="353">
        <v>209268</v>
      </c>
      <c r="AG17" s="352">
        <v>17782</v>
      </c>
      <c r="AH17" s="353">
        <v>51656</v>
      </c>
      <c r="AI17" s="352">
        <v>58560</v>
      </c>
      <c r="AJ17" s="353">
        <v>108274</v>
      </c>
      <c r="AK17" s="352">
        <v>707552</v>
      </c>
      <c r="AL17" s="353">
        <v>4228</v>
      </c>
      <c r="AM17" s="352">
        <v>348</v>
      </c>
      <c r="AN17" s="353">
        <v>61171</v>
      </c>
      <c r="AO17" s="352">
        <v>78370</v>
      </c>
      <c r="AP17" s="353">
        <v>7828</v>
      </c>
      <c r="AQ17" s="352">
        <v>23199</v>
      </c>
      <c r="AR17" s="353">
        <v>38829</v>
      </c>
      <c r="AS17" s="352">
        <v>72332</v>
      </c>
      <c r="AT17" s="353">
        <v>1194979</v>
      </c>
      <c r="AU17" s="352">
        <v>86961</v>
      </c>
      <c r="AV17" s="353">
        <v>36199</v>
      </c>
      <c r="AW17" s="352">
        <v>382164</v>
      </c>
      <c r="AX17" s="353">
        <v>35744</v>
      </c>
      <c r="AY17" s="352">
        <v>132338</v>
      </c>
      <c r="AZ17" s="354">
        <v>37300</v>
      </c>
    </row>
    <row r="18" spans="2:52" ht="15" x14ac:dyDescent="0.25">
      <c r="B18" s="70" t="s">
        <v>31</v>
      </c>
      <c r="C18" s="372">
        <v>5178546</v>
      </c>
      <c r="H18" s="361" t="s">
        <v>31</v>
      </c>
      <c r="I18" s="352">
        <v>5178546</v>
      </c>
      <c r="J18" s="353">
        <v>120814</v>
      </c>
      <c r="K18" s="352">
        <v>61956</v>
      </c>
      <c r="L18" s="353">
        <v>93588</v>
      </c>
      <c r="M18" s="352">
        <v>65528</v>
      </c>
      <c r="N18" s="353">
        <v>733069</v>
      </c>
      <c r="O18" s="352">
        <v>12454</v>
      </c>
      <c r="P18" s="353">
        <v>62915</v>
      </c>
      <c r="Q18" s="352">
        <v>106166</v>
      </c>
      <c r="R18" s="353">
        <v>453983</v>
      </c>
      <c r="S18" s="352">
        <v>826433</v>
      </c>
      <c r="T18" s="353">
        <v>40246</v>
      </c>
      <c r="U18" s="352">
        <v>566346</v>
      </c>
      <c r="V18" s="353">
        <v>8640</v>
      </c>
      <c r="W18" s="352">
        <v>18272</v>
      </c>
      <c r="X18" s="353">
        <v>26177</v>
      </c>
      <c r="Y18" s="352">
        <v>6121</v>
      </c>
      <c r="Z18" s="353">
        <v>96675</v>
      </c>
      <c r="AA18" s="352">
        <v>4027</v>
      </c>
      <c r="AB18" s="353">
        <v>202009</v>
      </c>
      <c r="AC18" s="352">
        <v>84098</v>
      </c>
      <c r="AD18" s="353">
        <v>351111</v>
      </c>
      <c r="AE18" s="352">
        <v>107357</v>
      </c>
      <c r="AF18" s="353">
        <v>206529</v>
      </c>
      <c r="AG18" s="352">
        <v>18199</v>
      </c>
      <c r="AH18" s="353">
        <v>50857</v>
      </c>
      <c r="AI18" s="352">
        <v>57497</v>
      </c>
      <c r="AJ18" s="353">
        <v>105408</v>
      </c>
      <c r="AK18" s="352">
        <v>692071</v>
      </c>
      <c r="AL18" s="353">
        <v>4096</v>
      </c>
      <c r="AM18" s="352">
        <v>388</v>
      </c>
      <c r="AN18" s="353">
        <v>59957</v>
      </c>
      <c r="AO18" s="352">
        <v>79465</v>
      </c>
      <c r="AP18" s="353">
        <v>8197</v>
      </c>
      <c r="AQ18" s="352">
        <v>22848</v>
      </c>
      <c r="AR18" s="353">
        <v>35098</v>
      </c>
      <c r="AS18" s="352">
        <v>71933</v>
      </c>
      <c r="AT18" s="353">
        <v>1215827</v>
      </c>
      <c r="AU18" s="352">
        <v>88029</v>
      </c>
      <c r="AV18" s="353">
        <v>36366</v>
      </c>
      <c r="AW18" s="352">
        <v>365500</v>
      </c>
      <c r="AX18" s="353">
        <v>33338</v>
      </c>
      <c r="AY18" s="352">
        <v>127035</v>
      </c>
      <c r="AZ18" s="354">
        <v>37100</v>
      </c>
    </row>
    <row r="19" spans="2:52" ht="15" x14ac:dyDescent="0.25">
      <c r="B19" s="70" t="s">
        <v>32</v>
      </c>
      <c r="C19" s="372">
        <v>5232826</v>
      </c>
      <c r="H19" s="361" t="s">
        <v>32</v>
      </c>
      <c r="I19" s="352">
        <v>5232826</v>
      </c>
      <c r="J19" s="353">
        <v>122796</v>
      </c>
      <c r="K19" s="352">
        <v>61890</v>
      </c>
      <c r="L19" s="353">
        <v>91699</v>
      </c>
      <c r="M19" s="352">
        <v>66661</v>
      </c>
      <c r="N19" s="353">
        <v>750865</v>
      </c>
      <c r="O19" s="352">
        <v>12070</v>
      </c>
      <c r="P19" s="353">
        <v>61592</v>
      </c>
      <c r="Q19" s="352">
        <v>106700</v>
      </c>
      <c r="R19" s="353">
        <v>451133</v>
      </c>
      <c r="S19" s="352">
        <v>841893</v>
      </c>
      <c r="T19" s="353">
        <v>41107</v>
      </c>
      <c r="U19" s="352">
        <v>571507</v>
      </c>
      <c r="V19" s="353">
        <v>9227</v>
      </c>
      <c r="W19" s="352">
        <v>17791</v>
      </c>
      <c r="X19" s="353">
        <v>27574</v>
      </c>
      <c r="Y19" s="352">
        <v>6236</v>
      </c>
      <c r="Z19" s="353">
        <v>96979</v>
      </c>
      <c r="AA19" s="352">
        <v>4072</v>
      </c>
      <c r="AB19" s="353">
        <v>203920</v>
      </c>
      <c r="AC19" s="352">
        <v>81807</v>
      </c>
      <c r="AD19" s="353">
        <v>363813</v>
      </c>
      <c r="AE19" s="352">
        <v>106992</v>
      </c>
      <c r="AF19" s="353">
        <v>209525</v>
      </c>
      <c r="AG19" s="352">
        <v>18232</v>
      </c>
      <c r="AH19" s="353">
        <v>51541</v>
      </c>
      <c r="AI19" s="352">
        <v>57921</v>
      </c>
      <c r="AJ19" s="353">
        <v>101305</v>
      </c>
      <c r="AK19" s="352">
        <v>695978</v>
      </c>
      <c r="AL19" s="353">
        <v>4207</v>
      </c>
      <c r="AM19" s="352">
        <v>387</v>
      </c>
      <c r="AN19" s="353">
        <v>61131</v>
      </c>
      <c r="AO19" s="352">
        <v>79805</v>
      </c>
      <c r="AP19" s="353">
        <v>8252</v>
      </c>
      <c r="AQ19" s="352">
        <v>24238</v>
      </c>
      <c r="AR19" s="353">
        <v>48242</v>
      </c>
      <c r="AS19" s="352">
        <v>72491</v>
      </c>
      <c r="AT19" s="353">
        <v>1302032</v>
      </c>
      <c r="AU19" s="352">
        <v>89368</v>
      </c>
      <c r="AV19" s="353">
        <v>37181</v>
      </c>
      <c r="AW19" s="352">
        <v>351654</v>
      </c>
      <c r="AX19" s="353">
        <v>33049</v>
      </c>
      <c r="AY19" s="352">
        <v>124298</v>
      </c>
      <c r="AZ19" s="354">
        <v>37000</v>
      </c>
    </row>
    <row r="20" spans="2:52" ht="15" x14ac:dyDescent="0.25">
      <c r="B20" s="70" t="s">
        <v>33</v>
      </c>
      <c r="C20" s="372">
        <v>5366656</v>
      </c>
      <c r="H20" s="361" t="s">
        <v>33</v>
      </c>
      <c r="I20" s="352">
        <v>5366656</v>
      </c>
      <c r="J20" s="353">
        <v>124887</v>
      </c>
      <c r="K20" s="352">
        <v>65761</v>
      </c>
      <c r="L20" s="353">
        <v>91025</v>
      </c>
      <c r="M20" s="352">
        <v>68633</v>
      </c>
      <c r="N20" s="353">
        <v>784356</v>
      </c>
      <c r="O20" s="352">
        <v>12363</v>
      </c>
      <c r="P20" s="353">
        <v>60918</v>
      </c>
      <c r="Q20" s="352">
        <v>106859</v>
      </c>
      <c r="R20" s="353">
        <v>450530</v>
      </c>
      <c r="S20" s="352">
        <v>857819</v>
      </c>
      <c r="T20" s="353">
        <v>43538</v>
      </c>
      <c r="U20" s="352">
        <v>580735</v>
      </c>
      <c r="V20" s="353">
        <v>9385</v>
      </c>
      <c r="W20" s="352">
        <v>18435</v>
      </c>
      <c r="X20" s="353">
        <v>30021</v>
      </c>
      <c r="Y20" s="352">
        <v>6636</v>
      </c>
      <c r="Z20" s="353">
        <v>97881</v>
      </c>
      <c r="AA20" s="352">
        <v>4490</v>
      </c>
      <c r="AB20" s="353">
        <v>207921</v>
      </c>
      <c r="AC20" s="352">
        <v>85003</v>
      </c>
      <c r="AD20" s="353">
        <v>373773</v>
      </c>
      <c r="AE20" s="352">
        <v>116468</v>
      </c>
      <c r="AF20" s="353">
        <v>220495</v>
      </c>
      <c r="AG20" s="352">
        <v>18931</v>
      </c>
      <c r="AH20" s="353">
        <v>55029</v>
      </c>
      <c r="AI20" s="352">
        <v>58629</v>
      </c>
      <c r="AJ20" s="353">
        <v>101373</v>
      </c>
      <c r="AK20" s="352">
        <v>714762</v>
      </c>
      <c r="AL20" s="353">
        <v>4414</v>
      </c>
      <c r="AM20" s="352">
        <v>412</v>
      </c>
      <c r="AN20" s="353">
        <v>63746</v>
      </c>
      <c r="AO20" s="352">
        <v>84661</v>
      </c>
      <c r="AP20" s="353">
        <v>8174</v>
      </c>
      <c r="AQ20" s="352">
        <v>25492</v>
      </c>
      <c r="AR20" s="353">
        <v>48106</v>
      </c>
      <c r="AS20" s="352">
        <v>67819</v>
      </c>
      <c r="AT20" s="353">
        <v>1324787</v>
      </c>
      <c r="AU20" s="352">
        <v>91811</v>
      </c>
      <c r="AV20" s="353">
        <v>38101</v>
      </c>
      <c r="AW20" s="352">
        <v>362140</v>
      </c>
      <c r="AX20" s="353">
        <v>34861</v>
      </c>
      <c r="AY20" s="352">
        <v>129508</v>
      </c>
      <c r="AZ20" s="354">
        <v>41100</v>
      </c>
    </row>
    <row r="21" spans="2:52" ht="15" x14ac:dyDescent="0.25">
      <c r="B21" s="70" t="s">
        <v>34</v>
      </c>
      <c r="C21" s="372">
        <v>5322538</v>
      </c>
      <c r="H21" s="361" t="s">
        <v>34</v>
      </c>
      <c r="I21" s="352">
        <v>5322538</v>
      </c>
      <c r="J21" s="353">
        <v>123316</v>
      </c>
      <c r="K21" s="352">
        <v>66539</v>
      </c>
      <c r="L21" s="353">
        <v>89606</v>
      </c>
      <c r="M21" s="352">
        <v>68119</v>
      </c>
      <c r="N21" s="353">
        <v>786661</v>
      </c>
      <c r="O21" s="352">
        <v>11763</v>
      </c>
      <c r="P21" s="353">
        <v>60624</v>
      </c>
      <c r="Q21" s="352">
        <v>106960</v>
      </c>
      <c r="R21" s="353">
        <v>440338</v>
      </c>
      <c r="S21" s="352">
        <v>821219</v>
      </c>
      <c r="T21" s="353">
        <v>45003</v>
      </c>
      <c r="U21" s="352">
        <v>570437</v>
      </c>
      <c r="V21" s="353">
        <v>9424</v>
      </c>
      <c r="W21" s="352">
        <v>17494</v>
      </c>
      <c r="X21" s="353">
        <v>32257</v>
      </c>
      <c r="Y21" s="352">
        <v>6362</v>
      </c>
      <c r="Z21" s="353">
        <v>94845</v>
      </c>
      <c r="AA21" s="352">
        <v>4495</v>
      </c>
      <c r="AB21" s="353">
        <v>203234</v>
      </c>
      <c r="AC21" s="352">
        <v>85197</v>
      </c>
      <c r="AD21" s="353">
        <v>377049</v>
      </c>
      <c r="AE21" s="352">
        <v>114080</v>
      </c>
      <c r="AF21" s="353">
        <v>218728</v>
      </c>
      <c r="AG21" s="352">
        <v>18091</v>
      </c>
      <c r="AH21" s="353">
        <v>55938</v>
      </c>
      <c r="AI21" s="352">
        <v>59307</v>
      </c>
      <c r="AJ21" s="353">
        <v>99226</v>
      </c>
      <c r="AK21" s="352">
        <v>736226</v>
      </c>
      <c r="AL21" s="353">
        <v>4254</v>
      </c>
      <c r="AM21" s="352">
        <v>408</v>
      </c>
      <c r="AN21" s="353">
        <v>64031</v>
      </c>
      <c r="AO21" s="352">
        <v>84237</v>
      </c>
      <c r="AP21" s="353">
        <v>7961</v>
      </c>
      <c r="AQ21" s="352">
        <v>24046</v>
      </c>
      <c r="AR21" s="353">
        <v>45390</v>
      </c>
      <c r="AS21" s="352">
        <v>68023</v>
      </c>
      <c r="AT21" s="353">
        <v>1335614</v>
      </c>
      <c r="AU21" s="352">
        <v>91390</v>
      </c>
      <c r="AV21" s="353">
        <v>39163</v>
      </c>
      <c r="AW21" s="352">
        <v>366788</v>
      </c>
      <c r="AX21" s="353">
        <v>34147</v>
      </c>
      <c r="AY21" s="352">
        <v>134215</v>
      </c>
      <c r="AZ21" s="354">
        <v>41300</v>
      </c>
    </row>
    <row r="22" spans="2:52" ht="15" x14ac:dyDescent="0.25">
      <c r="B22" s="70" t="s">
        <v>35</v>
      </c>
      <c r="C22" s="372">
        <v>5357534</v>
      </c>
      <c r="H22" s="361" t="s">
        <v>35</v>
      </c>
      <c r="I22" s="352">
        <v>5357534</v>
      </c>
      <c r="J22" s="353">
        <v>124131</v>
      </c>
      <c r="K22" s="352">
        <v>59554</v>
      </c>
      <c r="L22" s="353">
        <v>90526</v>
      </c>
      <c r="M22" s="352">
        <v>68822</v>
      </c>
      <c r="N22" s="353">
        <v>805999</v>
      </c>
      <c r="O22" s="352">
        <v>11484</v>
      </c>
      <c r="P22" s="353">
        <v>60615</v>
      </c>
      <c r="Q22" s="352">
        <v>107056</v>
      </c>
      <c r="R22" s="353">
        <v>427394</v>
      </c>
      <c r="S22" s="352">
        <v>817103</v>
      </c>
      <c r="T22" s="353">
        <v>47423</v>
      </c>
      <c r="U22" s="352">
        <v>571647</v>
      </c>
      <c r="V22" s="353">
        <v>10042</v>
      </c>
      <c r="W22" s="352">
        <v>16495</v>
      </c>
      <c r="X22" s="353">
        <v>32955</v>
      </c>
      <c r="Y22" s="352">
        <v>6403</v>
      </c>
      <c r="Z22" s="353">
        <v>97758</v>
      </c>
      <c r="AA22" s="352">
        <v>4754</v>
      </c>
      <c r="AB22" s="353">
        <v>202135</v>
      </c>
      <c r="AC22" s="352">
        <v>88480</v>
      </c>
      <c r="AD22" s="353">
        <v>388274</v>
      </c>
      <c r="AE22" s="352">
        <v>110885</v>
      </c>
      <c r="AF22" s="353">
        <v>219018</v>
      </c>
      <c r="AG22" s="352">
        <v>18584</v>
      </c>
      <c r="AH22" s="353">
        <v>56824</v>
      </c>
      <c r="AI22" s="352">
        <v>58659</v>
      </c>
      <c r="AJ22" s="353">
        <v>101189</v>
      </c>
      <c r="AK22" s="352">
        <v>753325</v>
      </c>
      <c r="AL22" s="353">
        <v>4346</v>
      </c>
      <c r="AM22" s="352">
        <v>406</v>
      </c>
      <c r="AN22" s="353">
        <v>63662</v>
      </c>
      <c r="AO22" s="352">
        <v>85664</v>
      </c>
      <c r="AP22" s="353">
        <v>8450</v>
      </c>
      <c r="AQ22" s="352">
        <v>25538</v>
      </c>
      <c r="AR22" s="353">
        <v>45034</v>
      </c>
      <c r="AS22" s="352">
        <v>70050</v>
      </c>
      <c r="AT22" s="353">
        <v>1324647</v>
      </c>
      <c r="AU22" s="352">
        <v>91238</v>
      </c>
      <c r="AV22" s="353">
        <v>40760</v>
      </c>
      <c r="AW22" s="352">
        <v>390627</v>
      </c>
      <c r="AX22" s="353">
        <v>35616</v>
      </c>
      <c r="AY22" s="352">
        <v>138463</v>
      </c>
      <c r="AZ22" s="354">
        <v>43300</v>
      </c>
    </row>
    <row r="23" spans="2:52" ht="15" x14ac:dyDescent="0.25">
      <c r="B23" s="70" t="s">
        <v>36</v>
      </c>
      <c r="C23" s="372">
        <v>5411828</v>
      </c>
      <c r="H23" s="361" t="s">
        <v>36</v>
      </c>
      <c r="I23" s="352">
        <v>5411828</v>
      </c>
      <c r="J23" s="353">
        <v>126324</v>
      </c>
      <c r="K23" s="352">
        <v>57911</v>
      </c>
      <c r="L23" s="353">
        <v>91520</v>
      </c>
      <c r="M23" s="352">
        <v>70306</v>
      </c>
      <c r="N23" s="353">
        <v>832637</v>
      </c>
      <c r="O23" s="352">
        <v>11839</v>
      </c>
      <c r="P23" s="353">
        <v>59414</v>
      </c>
      <c r="Q23" s="352">
        <v>107346</v>
      </c>
      <c r="R23" s="353">
        <v>430209</v>
      </c>
      <c r="S23" s="352">
        <v>798147</v>
      </c>
      <c r="T23" s="353">
        <v>49881</v>
      </c>
      <c r="U23" s="352">
        <v>570959</v>
      </c>
      <c r="V23" s="353">
        <v>10570</v>
      </c>
      <c r="W23" s="352">
        <v>16951</v>
      </c>
      <c r="X23" s="353">
        <v>33799</v>
      </c>
      <c r="Y23" s="352">
        <v>6585</v>
      </c>
      <c r="Z23" s="353">
        <v>101848</v>
      </c>
      <c r="AA23" s="352">
        <v>4956</v>
      </c>
      <c r="AB23" s="353">
        <v>196758</v>
      </c>
      <c r="AC23" s="352">
        <v>91663</v>
      </c>
      <c r="AD23" s="353">
        <v>404757</v>
      </c>
      <c r="AE23" s="352">
        <v>110409</v>
      </c>
      <c r="AF23" s="353">
        <v>215837</v>
      </c>
      <c r="AG23" s="352">
        <v>18918</v>
      </c>
      <c r="AH23" s="353">
        <v>58552</v>
      </c>
      <c r="AI23" s="352">
        <v>60918</v>
      </c>
      <c r="AJ23" s="353">
        <v>102834</v>
      </c>
      <c r="AK23" s="352">
        <v>769980</v>
      </c>
      <c r="AL23" s="353">
        <v>4404</v>
      </c>
      <c r="AM23" s="352">
        <v>456</v>
      </c>
      <c r="AN23" s="353">
        <v>65542</v>
      </c>
      <c r="AO23" s="352">
        <v>87128</v>
      </c>
      <c r="AP23" s="353">
        <v>8402</v>
      </c>
      <c r="AQ23" s="352">
        <v>25781</v>
      </c>
      <c r="AR23" s="353">
        <v>50634</v>
      </c>
      <c r="AS23" s="352">
        <v>72994</v>
      </c>
      <c r="AT23" s="353">
        <v>1315791</v>
      </c>
      <c r="AU23" s="352">
        <v>88380</v>
      </c>
      <c r="AV23" s="353">
        <v>43122</v>
      </c>
      <c r="AW23" s="352">
        <v>408118</v>
      </c>
      <c r="AX23" s="353">
        <v>37906</v>
      </c>
      <c r="AY23" s="352">
        <v>137443</v>
      </c>
      <c r="AZ23" s="354">
        <v>46400</v>
      </c>
    </row>
    <row r="24" spans="2:52" ht="15" x14ac:dyDescent="0.25">
      <c r="B24" s="70" t="s">
        <v>37</v>
      </c>
      <c r="C24" s="372">
        <v>5470893</v>
      </c>
      <c r="H24" s="361" t="s">
        <v>37</v>
      </c>
      <c r="I24" s="352">
        <v>5470893</v>
      </c>
      <c r="J24" s="353">
        <v>127334</v>
      </c>
      <c r="K24" s="352">
        <v>64822</v>
      </c>
      <c r="L24" s="353">
        <v>92658</v>
      </c>
      <c r="M24" s="352">
        <v>70973</v>
      </c>
      <c r="N24" s="353">
        <v>826219</v>
      </c>
      <c r="O24" s="352">
        <v>12494</v>
      </c>
      <c r="P24" s="353">
        <v>58301</v>
      </c>
      <c r="Q24" s="352">
        <v>108073</v>
      </c>
      <c r="R24" s="353">
        <v>427490</v>
      </c>
      <c r="S24" s="352">
        <v>800422</v>
      </c>
      <c r="T24" s="353">
        <v>50778</v>
      </c>
      <c r="U24" s="352">
        <v>574389</v>
      </c>
      <c r="V24" s="353">
        <v>11237</v>
      </c>
      <c r="W24" s="352">
        <v>17644</v>
      </c>
      <c r="X24" s="353">
        <v>35129</v>
      </c>
      <c r="Y24" s="352">
        <v>6711</v>
      </c>
      <c r="Z24" s="353">
        <v>110440</v>
      </c>
      <c r="AA24" s="352">
        <v>5195</v>
      </c>
      <c r="AB24" s="353">
        <v>197661</v>
      </c>
      <c r="AC24" s="352">
        <v>96777</v>
      </c>
      <c r="AD24" s="353">
        <v>421457</v>
      </c>
      <c r="AE24" s="352">
        <v>109201</v>
      </c>
      <c r="AF24" s="353">
        <v>211788</v>
      </c>
      <c r="AG24" s="352">
        <v>19679</v>
      </c>
      <c r="AH24" s="353">
        <v>59685</v>
      </c>
      <c r="AI24" s="352">
        <v>62655</v>
      </c>
      <c r="AJ24" s="353">
        <v>108138</v>
      </c>
      <c r="AK24" s="352">
        <v>783543</v>
      </c>
      <c r="AL24" s="353">
        <v>4566</v>
      </c>
      <c r="AM24" s="352">
        <v>427</v>
      </c>
      <c r="AN24" s="353">
        <v>66856</v>
      </c>
      <c r="AO24" s="352">
        <v>90369</v>
      </c>
      <c r="AP24" s="353">
        <v>8599</v>
      </c>
      <c r="AQ24" s="352">
        <v>27681</v>
      </c>
      <c r="AR24" s="353">
        <v>53474</v>
      </c>
      <c r="AS24" s="352">
        <v>76873</v>
      </c>
      <c r="AT24" s="353">
        <v>1276834</v>
      </c>
      <c r="AU24" s="352">
        <v>93508</v>
      </c>
      <c r="AV24" s="353">
        <v>46696</v>
      </c>
      <c r="AW24" s="352">
        <v>443864</v>
      </c>
      <c r="AX24" s="353">
        <v>39811</v>
      </c>
      <c r="AY24" s="352">
        <v>153573</v>
      </c>
      <c r="AZ24" s="354">
        <v>48700</v>
      </c>
    </row>
    <row r="25" spans="2:52" ht="15" x14ac:dyDescent="0.25">
      <c r="B25" s="70" t="s">
        <v>38</v>
      </c>
      <c r="C25" s="372">
        <v>5503477</v>
      </c>
      <c r="H25" s="361" t="s">
        <v>38</v>
      </c>
      <c r="I25" s="352">
        <v>5503477</v>
      </c>
      <c r="J25" s="353">
        <v>127283</v>
      </c>
      <c r="K25" s="352">
        <v>64487</v>
      </c>
      <c r="L25" s="353">
        <v>98773</v>
      </c>
      <c r="M25" s="352">
        <v>74684</v>
      </c>
      <c r="N25" s="353">
        <v>815272</v>
      </c>
      <c r="O25" s="352">
        <v>12691</v>
      </c>
      <c r="P25" s="353">
        <v>55551</v>
      </c>
      <c r="Q25" s="352">
        <v>108211</v>
      </c>
      <c r="R25" s="353">
        <v>427864</v>
      </c>
      <c r="S25" s="352">
        <v>785440</v>
      </c>
      <c r="T25" s="353">
        <v>48871</v>
      </c>
      <c r="U25" s="352">
        <v>576506</v>
      </c>
      <c r="V25" s="353">
        <v>11628</v>
      </c>
      <c r="W25" s="352">
        <v>19210</v>
      </c>
      <c r="X25" s="353">
        <v>36258</v>
      </c>
      <c r="Y25" s="352">
        <v>6528</v>
      </c>
      <c r="Z25" s="353">
        <v>117206</v>
      </c>
      <c r="AA25" s="352">
        <v>5318</v>
      </c>
      <c r="AB25" s="353">
        <v>201205</v>
      </c>
      <c r="AC25" s="352">
        <v>98801</v>
      </c>
      <c r="AD25" s="353">
        <v>432837</v>
      </c>
      <c r="AE25" s="352">
        <v>107798</v>
      </c>
      <c r="AF25" s="353">
        <v>215932</v>
      </c>
      <c r="AG25" s="352">
        <v>19719</v>
      </c>
      <c r="AH25" s="353">
        <v>60991</v>
      </c>
      <c r="AI25" s="352">
        <v>65043</v>
      </c>
      <c r="AJ25" s="353">
        <v>115849</v>
      </c>
      <c r="AK25" s="352">
        <v>793521</v>
      </c>
      <c r="AL25" s="353">
        <v>4540</v>
      </c>
      <c r="AM25" s="352">
        <v>461</v>
      </c>
      <c r="AN25" s="353">
        <v>66432</v>
      </c>
      <c r="AO25" s="352">
        <v>91373</v>
      </c>
      <c r="AP25" s="353">
        <v>8891</v>
      </c>
      <c r="AQ25" s="352">
        <v>28409</v>
      </c>
      <c r="AR25" s="353">
        <v>52002</v>
      </c>
      <c r="AS25" s="352">
        <v>81085</v>
      </c>
      <c r="AT25" s="353">
        <v>1266035</v>
      </c>
      <c r="AU25" s="352">
        <v>101088</v>
      </c>
      <c r="AV25" s="353">
        <v>49493</v>
      </c>
      <c r="AW25" s="352">
        <v>464199</v>
      </c>
      <c r="AX25" s="353">
        <v>43068</v>
      </c>
      <c r="AY25" s="352">
        <v>161228</v>
      </c>
      <c r="AZ25" s="354">
        <v>46400</v>
      </c>
    </row>
    <row r="26" spans="2:52" ht="15" x14ac:dyDescent="0.25">
      <c r="B26" s="70" t="s">
        <v>39</v>
      </c>
      <c r="C26" s="372">
        <v>5634056</v>
      </c>
      <c r="H26" s="361" t="s">
        <v>39</v>
      </c>
      <c r="I26" s="352">
        <v>5634056</v>
      </c>
      <c r="J26" s="353">
        <v>129469</v>
      </c>
      <c r="K26" s="352">
        <v>70969</v>
      </c>
      <c r="L26" s="353">
        <v>109541</v>
      </c>
      <c r="M26" s="352">
        <v>76210</v>
      </c>
      <c r="N26" s="353">
        <v>839173</v>
      </c>
      <c r="O26" s="352">
        <v>13291</v>
      </c>
      <c r="P26" s="353">
        <v>55457</v>
      </c>
      <c r="Q26" s="352">
        <v>111090</v>
      </c>
      <c r="R26" s="353">
        <v>435372</v>
      </c>
      <c r="S26" s="352">
        <v>756349</v>
      </c>
      <c r="T26" s="353">
        <v>48370</v>
      </c>
      <c r="U26" s="352">
        <v>585916</v>
      </c>
      <c r="V26" s="353">
        <v>12256</v>
      </c>
      <c r="W26" s="352">
        <v>20818</v>
      </c>
      <c r="X26" s="353">
        <v>36941</v>
      </c>
      <c r="Y26" s="352">
        <v>6827</v>
      </c>
      <c r="Z26" s="353">
        <v>120332</v>
      </c>
      <c r="AA26" s="352">
        <v>5510</v>
      </c>
      <c r="AB26" s="353">
        <v>209201</v>
      </c>
      <c r="AC26" s="352">
        <v>103838</v>
      </c>
      <c r="AD26" s="353">
        <v>460589</v>
      </c>
      <c r="AE26" s="352">
        <v>106912</v>
      </c>
      <c r="AF26" s="353">
        <v>223679</v>
      </c>
      <c r="AG26" s="352">
        <v>20348</v>
      </c>
      <c r="AH26" s="353">
        <v>65799</v>
      </c>
      <c r="AI26" s="352">
        <v>67100</v>
      </c>
      <c r="AJ26" s="353">
        <v>124520</v>
      </c>
      <c r="AK26" s="352">
        <v>818179</v>
      </c>
      <c r="AL26" s="353">
        <v>4845</v>
      </c>
      <c r="AM26" s="352">
        <v>427</v>
      </c>
      <c r="AN26" s="353">
        <v>66417</v>
      </c>
      <c r="AO26" s="352">
        <v>93302</v>
      </c>
      <c r="AP26" s="353">
        <v>8289</v>
      </c>
      <c r="AQ26" s="352">
        <v>29900</v>
      </c>
      <c r="AR26" s="353">
        <v>44596</v>
      </c>
      <c r="AS26" s="352">
        <v>80897</v>
      </c>
      <c r="AT26" s="353">
        <v>1299058</v>
      </c>
      <c r="AU26" s="352">
        <v>109412</v>
      </c>
      <c r="AV26" s="353">
        <v>53612</v>
      </c>
      <c r="AW26" s="352">
        <v>483467</v>
      </c>
      <c r="AX26" s="353">
        <v>42158</v>
      </c>
      <c r="AY26" s="352">
        <v>171810</v>
      </c>
      <c r="AZ26" s="354">
        <v>48100</v>
      </c>
    </row>
    <row r="27" spans="2:52" ht="15" x14ac:dyDescent="0.25">
      <c r="B27" s="70" t="s">
        <v>40</v>
      </c>
      <c r="C27" s="372">
        <v>5776229</v>
      </c>
      <c r="H27" s="361" t="s">
        <v>40</v>
      </c>
      <c r="I27" s="352">
        <v>5776229</v>
      </c>
      <c r="J27" s="353">
        <v>135202</v>
      </c>
      <c r="K27" s="352">
        <v>75739</v>
      </c>
      <c r="L27" s="353">
        <v>123267</v>
      </c>
      <c r="M27" s="352">
        <v>74883</v>
      </c>
      <c r="N27" s="353">
        <v>874957</v>
      </c>
      <c r="O27" s="352">
        <v>14351</v>
      </c>
      <c r="P27" s="353">
        <v>53976</v>
      </c>
      <c r="Q27" s="352">
        <v>108335</v>
      </c>
      <c r="R27" s="353">
        <v>454362</v>
      </c>
      <c r="S27" s="352">
        <v>745353</v>
      </c>
      <c r="T27" s="353">
        <v>48756</v>
      </c>
      <c r="U27" s="352">
        <v>600752</v>
      </c>
      <c r="V27" s="353">
        <v>12912</v>
      </c>
      <c r="W27" s="352">
        <v>22702</v>
      </c>
      <c r="X27" s="353">
        <v>40809</v>
      </c>
      <c r="Y27" s="352">
        <v>6818</v>
      </c>
      <c r="Z27" s="353">
        <v>121947</v>
      </c>
      <c r="AA27" s="352">
        <v>5881</v>
      </c>
      <c r="AB27" s="353">
        <v>209863</v>
      </c>
      <c r="AC27" s="352">
        <v>107931</v>
      </c>
      <c r="AD27" s="353">
        <v>479942</v>
      </c>
      <c r="AE27" s="352">
        <v>110635</v>
      </c>
      <c r="AF27" s="353">
        <v>216394</v>
      </c>
      <c r="AG27" s="352">
        <v>20651</v>
      </c>
      <c r="AH27" s="353">
        <v>72349</v>
      </c>
      <c r="AI27" s="352">
        <v>66958</v>
      </c>
      <c r="AJ27" s="353">
        <v>129554</v>
      </c>
      <c r="AK27" s="352">
        <v>840950</v>
      </c>
      <c r="AL27" s="353">
        <v>5032</v>
      </c>
      <c r="AM27" s="352">
        <v>453</v>
      </c>
      <c r="AN27" s="353">
        <v>67090</v>
      </c>
      <c r="AO27" s="352">
        <v>95596</v>
      </c>
      <c r="AP27" s="353">
        <v>8147</v>
      </c>
      <c r="AQ27" s="352">
        <v>29738</v>
      </c>
      <c r="AR27" s="353">
        <v>39028</v>
      </c>
      <c r="AS27" s="352">
        <v>82727</v>
      </c>
      <c r="AT27" s="353">
        <v>1271435</v>
      </c>
      <c r="AU27" s="352">
        <v>116440</v>
      </c>
      <c r="AV27" s="353">
        <v>56699</v>
      </c>
      <c r="AW27" s="352">
        <v>511154</v>
      </c>
      <c r="AX27" s="353">
        <v>45261</v>
      </c>
      <c r="AY27" s="352">
        <v>177070</v>
      </c>
      <c r="AZ27" s="354">
        <v>56800</v>
      </c>
    </row>
    <row r="28" spans="2:52" ht="15" x14ac:dyDescent="0.25">
      <c r="B28" s="70" t="s">
        <v>41</v>
      </c>
      <c r="C28" s="372">
        <v>5963698</v>
      </c>
      <c r="H28" s="361" t="s">
        <v>41</v>
      </c>
      <c r="I28" s="352">
        <v>5963698</v>
      </c>
      <c r="J28" s="353">
        <v>141166</v>
      </c>
      <c r="K28" s="352">
        <v>79546</v>
      </c>
      <c r="L28" s="353">
        <v>124463</v>
      </c>
      <c r="M28" s="352">
        <v>76460</v>
      </c>
      <c r="N28" s="353">
        <v>895922</v>
      </c>
      <c r="O28" s="352">
        <v>16613</v>
      </c>
      <c r="P28" s="353">
        <v>54620</v>
      </c>
      <c r="Q28" s="352">
        <v>116127</v>
      </c>
      <c r="R28" s="353">
        <v>472175</v>
      </c>
      <c r="S28" s="352">
        <v>774182</v>
      </c>
      <c r="T28" s="353">
        <v>47360</v>
      </c>
      <c r="U28" s="352">
        <v>626542</v>
      </c>
      <c r="V28" s="353">
        <v>13806</v>
      </c>
      <c r="W28" s="352">
        <v>26065</v>
      </c>
      <c r="X28" s="353">
        <v>44196</v>
      </c>
      <c r="Y28" s="352">
        <v>6882</v>
      </c>
      <c r="Z28" s="353">
        <v>125459</v>
      </c>
      <c r="AA28" s="352">
        <v>6247</v>
      </c>
      <c r="AB28" s="353">
        <v>213499</v>
      </c>
      <c r="AC28" s="352">
        <v>110512</v>
      </c>
      <c r="AD28" s="353">
        <v>498739</v>
      </c>
      <c r="AE28" s="352">
        <v>111068</v>
      </c>
      <c r="AF28" s="353">
        <v>218448</v>
      </c>
      <c r="AG28" s="352">
        <v>20914</v>
      </c>
      <c r="AH28" s="353">
        <v>73557</v>
      </c>
      <c r="AI28" s="352">
        <v>69451</v>
      </c>
      <c r="AJ28" s="353">
        <v>135798</v>
      </c>
      <c r="AK28" s="352">
        <v>863881</v>
      </c>
      <c r="AL28" s="353">
        <v>5043</v>
      </c>
      <c r="AM28" s="352">
        <v>429</v>
      </c>
      <c r="AN28" s="353">
        <v>68511</v>
      </c>
      <c r="AO28" s="352">
        <v>100536</v>
      </c>
      <c r="AP28" s="353">
        <v>8397</v>
      </c>
      <c r="AQ28" s="352">
        <v>30981</v>
      </c>
      <c r="AR28" s="353">
        <v>42259</v>
      </c>
      <c r="AS28" s="352">
        <v>82790</v>
      </c>
      <c r="AT28" s="353">
        <v>1230924</v>
      </c>
      <c r="AU28" s="352">
        <v>130020</v>
      </c>
      <c r="AV28" s="353">
        <v>58935</v>
      </c>
      <c r="AW28" s="352">
        <v>548143</v>
      </c>
      <c r="AX28" s="353">
        <v>50331</v>
      </c>
      <c r="AY28" s="352">
        <v>179440</v>
      </c>
      <c r="AZ28" s="354">
        <v>61500</v>
      </c>
    </row>
    <row r="29" spans="2:52" ht="15" x14ac:dyDescent="0.25">
      <c r="B29" s="70" t="s">
        <v>42</v>
      </c>
      <c r="C29" s="372">
        <v>6121572</v>
      </c>
      <c r="H29" s="361" t="s">
        <v>42</v>
      </c>
      <c r="I29" s="352">
        <v>6121572</v>
      </c>
      <c r="J29" s="353">
        <v>144389</v>
      </c>
      <c r="K29" s="352">
        <v>85994</v>
      </c>
      <c r="L29" s="353">
        <v>132275</v>
      </c>
      <c r="M29" s="352">
        <v>74419</v>
      </c>
      <c r="N29" s="353">
        <v>938818</v>
      </c>
      <c r="O29" s="352">
        <v>17084</v>
      </c>
      <c r="P29" s="353">
        <v>55073</v>
      </c>
      <c r="Q29" s="352">
        <v>120396</v>
      </c>
      <c r="R29" s="353">
        <v>473647</v>
      </c>
      <c r="S29" s="352">
        <v>775049</v>
      </c>
      <c r="T29" s="353">
        <v>51225</v>
      </c>
      <c r="U29" s="352">
        <v>628571</v>
      </c>
      <c r="V29" s="353">
        <v>13433</v>
      </c>
      <c r="W29" s="352">
        <v>26792</v>
      </c>
      <c r="X29" s="353">
        <v>43442</v>
      </c>
      <c r="Y29" s="352">
        <v>6931</v>
      </c>
      <c r="Z29" s="353">
        <v>129707</v>
      </c>
      <c r="AA29" s="352">
        <v>6399</v>
      </c>
      <c r="AB29" s="353">
        <v>217379</v>
      </c>
      <c r="AC29" s="352">
        <v>113603</v>
      </c>
      <c r="AD29" s="353">
        <v>528395</v>
      </c>
      <c r="AE29" s="352">
        <v>112444</v>
      </c>
      <c r="AF29" s="353">
        <v>222877</v>
      </c>
      <c r="AG29" s="352">
        <v>22524</v>
      </c>
      <c r="AH29" s="353">
        <v>77053</v>
      </c>
      <c r="AI29" s="352">
        <v>68819</v>
      </c>
      <c r="AJ29" s="353">
        <v>139421</v>
      </c>
      <c r="AK29" s="352">
        <v>895413</v>
      </c>
      <c r="AL29" s="353">
        <v>4916</v>
      </c>
      <c r="AM29" s="352">
        <v>466</v>
      </c>
      <c r="AN29" s="353">
        <v>70299</v>
      </c>
      <c r="AO29" s="352">
        <v>103338</v>
      </c>
      <c r="AP29" s="353">
        <v>7848</v>
      </c>
      <c r="AQ29" s="352">
        <v>31973</v>
      </c>
      <c r="AR29" s="353">
        <v>45611</v>
      </c>
      <c r="AS29" s="352">
        <v>86060</v>
      </c>
      <c r="AT29" s="353">
        <v>1229875</v>
      </c>
      <c r="AU29" s="352">
        <v>134457</v>
      </c>
      <c r="AV29" s="353">
        <v>61447</v>
      </c>
      <c r="AW29" s="352">
        <v>584697</v>
      </c>
      <c r="AX29" s="353">
        <v>56903</v>
      </c>
      <c r="AY29" s="352">
        <v>184258</v>
      </c>
      <c r="AZ29" s="354">
        <v>64600</v>
      </c>
    </row>
    <row r="30" spans="2:52" ht="15" x14ac:dyDescent="0.25">
      <c r="B30" s="70" t="s">
        <v>43</v>
      </c>
      <c r="C30" s="372">
        <v>6312425</v>
      </c>
      <c r="H30" s="361" t="s">
        <v>43</v>
      </c>
      <c r="I30" s="352">
        <v>6312425</v>
      </c>
      <c r="J30" s="353">
        <v>145342</v>
      </c>
      <c r="K30" s="352">
        <v>92712</v>
      </c>
      <c r="L30" s="353">
        <v>134443</v>
      </c>
      <c r="M30" s="352">
        <v>75068</v>
      </c>
      <c r="N30" s="353">
        <v>1037458</v>
      </c>
      <c r="O30" s="352">
        <v>19160</v>
      </c>
      <c r="P30" s="353">
        <v>56865</v>
      </c>
      <c r="Q30" s="352">
        <v>119186</v>
      </c>
      <c r="R30" s="353">
        <v>483744</v>
      </c>
      <c r="S30" s="352">
        <v>785664</v>
      </c>
      <c r="T30" s="353">
        <v>50879</v>
      </c>
      <c r="U30" s="352">
        <v>640853</v>
      </c>
      <c r="V30" s="353">
        <v>13919</v>
      </c>
      <c r="W30" s="352">
        <v>28126</v>
      </c>
      <c r="X30" s="353">
        <v>41779</v>
      </c>
      <c r="Y30" s="352">
        <v>7245</v>
      </c>
      <c r="Z30" s="353">
        <v>127566</v>
      </c>
      <c r="AA30" s="352">
        <v>6555</v>
      </c>
      <c r="AB30" s="353">
        <v>219090</v>
      </c>
      <c r="AC30" s="352">
        <v>113235</v>
      </c>
      <c r="AD30" s="353">
        <v>539828</v>
      </c>
      <c r="AE30" s="352">
        <v>112049</v>
      </c>
      <c r="AF30" s="353">
        <v>247315</v>
      </c>
      <c r="AG30" s="352">
        <v>23281</v>
      </c>
      <c r="AH30" s="353">
        <v>78487</v>
      </c>
      <c r="AI30" s="352">
        <v>69758</v>
      </c>
      <c r="AJ30" s="353">
        <v>142236</v>
      </c>
      <c r="AK30" s="352">
        <v>900582</v>
      </c>
      <c r="AL30" s="353">
        <v>5203</v>
      </c>
      <c r="AM30" s="352">
        <v>454</v>
      </c>
      <c r="AN30" s="353">
        <v>71875</v>
      </c>
      <c r="AO30" s="352">
        <v>105541</v>
      </c>
      <c r="AP30" s="353">
        <v>7879</v>
      </c>
      <c r="AQ30" s="352">
        <v>31351</v>
      </c>
      <c r="AR30" s="353">
        <v>46275</v>
      </c>
      <c r="AS30" s="352">
        <v>85869</v>
      </c>
      <c r="AT30" s="353">
        <v>1232168</v>
      </c>
      <c r="AU30" s="352">
        <v>141425</v>
      </c>
      <c r="AV30" s="353">
        <v>65533</v>
      </c>
      <c r="AW30" s="352">
        <v>613202</v>
      </c>
      <c r="AX30" s="353">
        <v>59873</v>
      </c>
      <c r="AY30" s="352">
        <v>190164</v>
      </c>
      <c r="AZ30" s="354">
        <v>59100</v>
      </c>
    </row>
    <row r="31" spans="2:52" ht="15" x14ac:dyDescent="0.25">
      <c r="B31" s="70" t="s">
        <v>44</v>
      </c>
      <c r="C31" s="372">
        <v>6329658</v>
      </c>
      <c r="H31" s="361" t="s">
        <v>44</v>
      </c>
      <c r="I31" s="352">
        <v>6329658</v>
      </c>
      <c r="J31" s="353">
        <v>143942</v>
      </c>
      <c r="K31" s="352">
        <v>96886</v>
      </c>
      <c r="L31" s="353">
        <v>133700</v>
      </c>
      <c r="M31" s="352">
        <v>73224</v>
      </c>
      <c r="N31" s="353">
        <v>1030691</v>
      </c>
      <c r="O31" s="352">
        <v>20305</v>
      </c>
      <c r="P31" s="353">
        <v>56531</v>
      </c>
      <c r="Q31" s="352">
        <v>121243</v>
      </c>
      <c r="R31" s="353">
        <v>497427</v>
      </c>
      <c r="S31" s="352">
        <v>784054</v>
      </c>
      <c r="T31" s="353">
        <v>50955</v>
      </c>
      <c r="U31" s="352">
        <v>642698</v>
      </c>
      <c r="V31" s="353">
        <v>13937</v>
      </c>
      <c r="W31" s="352">
        <v>28294</v>
      </c>
      <c r="X31" s="353">
        <v>39354</v>
      </c>
      <c r="Y31" s="352">
        <v>7512</v>
      </c>
      <c r="Z31" s="353">
        <v>123620</v>
      </c>
      <c r="AA31" s="352">
        <v>6795</v>
      </c>
      <c r="AB31" s="353">
        <v>212104</v>
      </c>
      <c r="AC31" s="352">
        <v>113707</v>
      </c>
      <c r="AD31" s="353">
        <v>542957</v>
      </c>
      <c r="AE31" s="352">
        <v>110772</v>
      </c>
      <c r="AF31" s="353">
        <v>282542</v>
      </c>
      <c r="AG31" s="352">
        <v>24503</v>
      </c>
      <c r="AH31" s="353">
        <v>78465</v>
      </c>
      <c r="AI31" s="352">
        <v>68373</v>
      </c>
      <c r="AJ31" s="353">
        <v>136296</v>
      </c>
      <c r="AK31" s="352">
        <v>888771</v>
      </c>
      <c r="AL31" s="353">
        <v>4876</v>
      </c>
      <c r="AM31" s="352">
        <v>458</v>
      </c>
      <c r="AN31" s="353">
        <v>71762</v>
      </c>
      <c r="AO31" s="352">
        <v>106422</v>
      </c>
      <c r="AP31" s="353">
        <v>7684</v>
      </c>
      <c r="AQ31" s="352">
        <v>31551</v>
      </c>
      <c r="AR31" s="353">
        <v>42128</v>
      </c>
      <c r="AS31" s="352">
        <v>86477</v>
      </c>
      <c r="AT31" s="353">
        <v>1255687</v>
      </c>
      <c r="AU31" s="352">
        <v>150014</v>
      </c>
      <c r="AV31" s="353">
        <v>67714</v>
      </c>
      <c r="AW31" s="352">
        <v>640357</v>
      </c>
      <c r="AX31" s="353">
        <v>55193</v>
      </c>
      <c r="AY31" s="352">
        <v>188605</v>
      </c>
      <c r="AZ31" s="354">
        <v>57500</v>
      </c>
    </row>
    <row r="32" spans="2:52" ht="15" x14ac:dyDescent="0.25">
      <c r="B32" s="70" t="s">
        <v>45</v>
      </c>
      <c r="C32" s="372">
        <v>6432566</v>
      </c>
      <c r="H32" s="361" t="s">
        <v>45</v>
      </c>
      <c r="I32" s="352">
        <v>6432566</v>
      </c>
      <c r="J32" s="353">
        <v>144636</v>
      </c>
      <c r="K32" s="352">
        <v>98691</v>
      </c>
      <c r="L32" s="353">
        <v>139302</v>
      </c>
      <c r="M32" s="352">
        <v>71192</v>
      </c>
      <c r="N32" s="353">
        <v>1062175</v>
      </c>
      <c r="O32" s="352">
        <v>20413</v>
      </c>
      <c r="P32" s="353">
        <v>56231</v>
      </c>
      <c r="Q32" s="352">
        <v>123786</v>
      </c>
      <c r="R32" s="353">
        <v>511372</v>
      </c>
      <c r="S32" s="352">
        <v>789108</v>
      </c>
      <c r="T32" s="353">
        <v>52988</v>
      </c>
      <c r="U32" s="352">
        <v>659831</v>
      </c>
      <c r="V32" s="353">
        <v>14642</v>
      </c>
      <c r="W32" s="352">
        <v>29127</v>
      </c>
      <c r="X32" s="353">
        <v>38794</v>
      </c>
      <c r="Y32" s="352">
        <v>8042</v>
      </c>
      <c r="Z32" s="353">
        <v>122201</v>
      </c>
      <c r="AA32" s="352">
        <v>6817</v>
      </c>
      <c r="AB32" s="353">
        <v>210333</v>
      </c>
      <c r="AC32" s="352">
        <v>114775</v>
      </c>
      <c r="AD32" s="353">
        <v>557602</v>
      </c>
      <c r="AE32" s="352">
        <v>112382</v>
      </c>
      <c r="AF32" s="353">
        <v>287390</v>
      </c>
      <c r="AG32" s="352">
        <v>26667</v>
      </c>
      <c r="AH32" s="353">
        <v>80927</v>
      </c>
      <c r="AI32" s="352">
        <v>68998</v>
      </c>
      <c r="AJ32" s="353">
        <v>134947</v>
      </c>
      <c r="AK32" s="352">
        <v>889197</v>
      </c>
      <c r="AL32" s="353">
        <v>5015</v>
      </c>
      <c r="AM32" s="352">
        <v>472</v>
      </c>
      <c r="AN32" s="353">
        <v>71858</v>
      </c>
      <c r="AO32" s="352">
        <v>110123</v>
      </c>
      <c r="AP32" s="353">
        <v>8445</v>
      </c>
      <c r="AQ32" s="352">
        <v>32944</v>
      </c>
      <c r="AR32" s="353">
        <v>40290</v>
      </c>
      <c r="AS32" s="352">
        <v>91576</v>
      </c>
      <c r="AT32" s="353">
        <v>1255184</v>
      </c>
      <c r="AU32" s="352">
        <v>156361</v>
      </c>
      <c r="AV32" s="353">
        <v>72029</v>
      </c>
      <c r="AW32" s="352">
        <v>679712</v>
      </c>
      <c r="AX32" s="353">
        <v>54526</v>
      </c>
      <c r="AY32" s="352">
        <v>193435</v>
      </c>
      <c r="AZ32" s="354">
        <v>59400</v>
      </c>
    </row>
    <row r="33" spans="2:52" ht="15" x14ac:dyDescent="0.25">
      <c r="B33" s="70" t="s">
        <v>46</v>
      </c>
      <c r="C33" s="372">
        <v>6402870</v>
      </c>
      <c r="H33" s="361" t="s">
        <v>46</v>
      </c>
      <c r="I33" s="352">
        <v>6402870</v>
      </c>
      <c r="J33" s="353">
        <v>142964</v>
      </c>
      <c r="K33" s="352">
        <v>96545</v>
      </c>
      <c r="L33" s="353">
        <v>138286</v>
      </c>
      <c r="M33" s="352">
        <v>68448</v>
      </c>
      <c r="N33" s="353">
        <v>1044361</v>
      </c>
      <c r="O33" s="352">
        <v>20189</v>
      </c>
      <c r="P33" s="353">
        <v>61353</v>
      </c>
      <c r="Q33" s="352">
        <v>115956</v>
      </c>
      <c r="R33" s="353">
        <v>524168</v>
      </c>
      <c r="S33" s="352">
        <v>789763</v>
      </c>
      <c r="T33" s="353">
        <v>52896</v>
      </c>
      <c r="U33" s="352">
        <v>649188</v>
      </c>
      <c r="V33" s="353">
        <v>14279</v>
      </c>
      <c r="W33" s="352">
        <v>29501</v>
      </c>
      <c r="X33" s="353">
        <v>39951</v>
      </c>
      <c r="Y33" s="352">
        <v>8067</v>
      </c>
      <c r="Z33" s="353">
        <v>121602</v>
      </c>
      <c r="AA33" s="352">
        <v>6528</v>
      </c>
      <c r="AB33" s="353">
        <v>210997</v>
      </c>
      <c r="AC33" s="352">
        <v>113366</v>
      </c>
      <c r="AD33" s="353">
        <v>566018</v>
      </c>
      <c r="AE33" s="352">
        <v>112345</v>
      </c>
      <c r="AF33" s="353">
        <v>287504</v>
      </c>
      <c r="AG33" s="352">
        <v>27211</v>
      </c>
      <c r="AH33" s="353">
        <v>81737</v>
      </c>
      <c r="AI33" s="352">
        <v>65946</v>
      </c>
      <c r="AJ33" s="353">
        <v>129356</v>
      </c>
      <c r="AK33" s="352">
        <v>884345</v>
      </c>
      <c r="AL33" s="353">
        <v>4561</v>
      </c>
      <c r="AM33" s="352">
        <v>457</v>
      </c>
      <c r="AN33" s="353">
        <v>70025</v>
      </c>
      <c r="AO33" s="352">
        <v>109260</v>
      </c>
      <c r="AP33" s="353">
        <v>9109</v>
      </c>
      <c r="AQ33" s="352">
        <v>33099</v>
      </c>
      <c r="AR33" s="353">
        <v>43157</v>
      </c>
      <c r="AS33" s="352">
        <v>92654</v>
      </c>
      <c r="AT33" s="353">
        <v>1249946</v>
      </c>
      <c r="AU33" s="352">
        <v>154604</v>
      </c>
      <c r="AV33" s="353">
        <v>73157</v>
      </c>
      <c r="AW33" s="352">
        <v>701238</v>
      </c>
      <c r="AX33" s="353">
        <v>54960</v>
      </c>
      <c r="AY33" s="352">
        <v>186568</v>
      </c>
      <c r="AZ33" s="354">
        <v>60100</v>
      </c>
    </row>
    <row r="34" spans="2:52" ht="15" x14ac:dyDescent="0.25">
      <c r="B34" s="70" t="s">
        <v>47</v>
      </c>
      <c r="C34" s="372">
        <v>6452797</v>
      </c>
      <c r="H34" s="361" t="s">
        <v>47</v>
      </c>
      <c r="I34" s="352">
        <v>6452797</v>
      </c>
      <c r="J34" s="353">
        <v>143476</v>
      </c>
      <c r="K34" s="352">
        <v>98546</v>
      </c>
      <c r="L34" s="353">
        <v>141122</v>
      </c>
      <c r="M34" s="352">
        <v>67569</v>
      </c>
      <c r="N34" s="353">
        <v>1030624</v>
      </c>
      <c r="O34" s="352">
        <v>19208</v>
      </c>
      <c r="P34" s="353">
        <v>62103</v>
      </c>
      <c r="Q34" s="352">
        <v>123703</v>
      </c>
      <c r="R34" s="353">
        <v>542542</v>
      </c>
      <c r="S34" s="352">
        <v>802304</v>
      </c>
      <c r="T34" s="353">
        <v>53888</v>
      </c>
      <c r="U34" s="352">
        <v>654383</v>
      </c>
      <c r="V34" s="353">
        <v>14574</v>
      </c>
      <c r="W34" s="352">
        <v>29471</v>
      </c>
      <c r="X34" s="353">
        <v>39427</v>
      </c>
      <c r="Y34" s="352">
        <v>8432</v>
      </c>
      <c r="Z34" s="353">
        <v>122503</v>
      </c>
      <c r="AA34" s="352">
        <v>6498</v>
      </c>
      <c r="AB34" s="353">
        <v>210699</v>
      </c>
      <c r="AC34" s="352">
        <v>113890</v>
      </c>
      <c r="AD34" s="353">
        <v>588304</v>
      </c>
      <c r="AE34" s="352">
        <v>113884</v>
      </c>
      <c r="AF34" s="353">
        <v>280704</v>
      </c>
      <c r="AG34" s="352">
        <v>26698</v>
      </c>
      <c r="AH34" s="353">
        <v>84035</v>
      </c>
      <c r="AI34" s="352">
        <v>67013</v>
      </c>
      <c r="AJ34" s="353">
        <v>128645</v>
      </c>
      <c r="AK34" s="352">
        <v>878552</v>
      </c>
      <c r="AL34" s="353">
        <v>4368</v>
      </c>
      <c r="AM34" s="352">
        <v>442</v>
      </c>
      <c r="AN34" s="353">
        <v>70272</v>
      </c>
      <c r="AO34" s="352">
        <v>112188</v>
      </c>
      <c r="AP34" s="353">
        <v>9028</v>
      </c>
      <c r="AQ34" s="352">
        <v>32366</v>
      </c>
      <c r="AR34" s="353">
        <v>40388</v>
      </c>
      <c r="AS34" s="352">
        <v>92324</v>
      </c>
      <c r="AT34" s="353">
        <v>1260487</v>
      </c>
      <c r="AU34" s="352">
        <v>159503</v>
      </c>
      <c r="AV34" s="353">
        <v>72136</v>
      </c>
      <c r="AW34" s="352">
        <v>744255</v>
      </c>
      <c r="AX34" s="353">
        <v>56277</v>
      </c>
      <c r="AY34" s="352">
        <v>185500</v>
      </c>
      <c r="AZ34" s="354">
        <v>62100</v>
      </c>
    </row>
    <row r="35" spans="2:52" ht="15" x14ac:dyDescent="0.25">
      <c r="B35" s="70" t="s">
        <v>48</v>
      </c>
      <c r="C35" s="372">
        <v>6496626</v>
      </c>
      <c r="H35" s="361" t="s">
        <v>48</v>
      </c>
      <c r="I35" s="352">
        <v>6496626</v>
      </c>
      <c r="J35" s="353">
        <v>141064</v>
      </c>
      <c r="K35" s="352">
        <v>95953</v>
      </c>
      <c r="L35" s="353">
        <v>144529</v>
      </c>
      <c r="M35" s="352">
        <v>65925</v>
      </c>
      <c r="N35" s="353">
        <v>998975</v>
      </c>
      <c r="O35" s="352">
        <v>18939</v>
      </c>
      <c r="P35" s="353">
        <v>64327</v>
      </c>
      <c r="Q35" s="352">
        <v>126434</v>
      </c>
      <c r="R35" s="353">
        <v>564831</v>
      </c>
      <c r="S35" s="352">
        <v>803798</v>
      </c>
      <c r="T35" s="353">
        <v>56090</v>
      </c>
      <c r="U35" s="352">
        <v>676313</v>
      </c>
      <c r="V35" s="353">
        <v>14223</v>
      </c>
      <c r="W35" s="352">
        <v>28409</v>
      </c>
      <c r="X35" s="353">
        <v>37811</v>
      </c>
      <c r="Y35" s="352">
        <v>8143</v>
      </c>
      <c r="Z35" s="353">
        <v>123416</v>
      </c>
      <c r="AA35" s="352">
        <v>6621</v>
      </c>
      <c r="AB35" s="353">
        <v>206541</v>
      </c>
      <c r="AC35" s="352">
        <v>114289</v>
      </c>
      <c r="AD35" s="353">
        <v>620654</v>
      </c>
      <c r="AE35" s="352">
        <v>117122</v>
      </c>
      <c r="AF35" s="353">
        <v>267351</v>
      </c>
      <c r="AG35" s="352">
        <v>27711</v>
      </c>
      <c r="AH35" s="353">
        <v>87020</v>
      </c>
      <c r="AI35" s="352">
        <v>69235</v>
      </c>
      <c r="AJ35" s="353">
        <v>126511</v>
      </c>
      <c r="AK35" s="352">
        <v>884391</v>
      </c>
      <c r="AL35" s="353">
        <v>4414</v>
      </c>
      <c r="AM35" s="352">
        <v>461</v>
      </c>
      <c r="AN35" s="353">
        <v>69524</v>
      </c>
      <c r="AO35" s="352">
        <v>113451</v>
      </c>
      <c r="AP35" s="353">
        <v>9379</v>
      </c>
      <c r="AQ35" s="352">
        <v>32914</v>
      </c>
      <c r="AR35" s="353">
        <v>44838</v>
      </c>
      <c r="AS35" s="352">
        <v>94525</v>
      </c>
      <c r="AT35" s="353">
        <v>1251898</v>
      </c>
      <c r="AU35" s="352">
        <v>154799</v>
      </c>
      <c r="AV35" s="353">
        <v>70466</v>
      </c>
      <c r="AW35" s="352">
        <v>721602</v>
      </c>
      <c r="AX35" s="353">
        <v>55623</v>
      </c>
      <c r="AY35" s="352">
        <v>182655</v>
      </c>
      <c r="AZ35" s="354">
        <v>59000</v>
      </c>
    </row>
    <row r="36" spans="2:52" ht="15" x14ac:dyDescent="0.25">
      <c r="B36" s="70" t="s">
        <v>49</v>
      </c>
      <c r="C36" s="372">
        <v>6550946</v>
      </c>
      <c r="H36" s="361" t="s">
        <v>49</v>
      </c>
      <c r="I36" s="352">
        <v>6550946</v>
      </c>
      <c r="J36" s="353">
        <v>143064</v>
      </c>
      <c r="K36" s="352">
        <v>97189</v>
      </c>
      <c r="L36" s="353">
        <v>145164</v>
      </c>
      <c r="M36" s="352">
        <v>63633</v>
      </c>
      <c r="N36" s="353">
        <v>997920</v>
      </c>
      <c r="O36" s="352">
        <v>19222</v>
      </c>
      <c r="P36" s="353">
        <v>67694</v>
      </c>
      <c r="Q36" s="352">
        <v>133981</v>
      </c>
      <c r="R36" s="353">
        <v>591237</v>
      </c>
      <c r="S36" s="352">
        <v>799145</v>
      </c>
      <c r="T36" s="353">
        <v>58085</v>
      </c>
      <c r="U36" s="352">
        <v>690561</v>
      </c>
      <c r="V36" s="353">
        <v>14172</v>
      </c>
      <c r="W36" s="352">
        <v>28506</v>
      </c>
      <c r="X36" s="353">
        <v>37279</v>
      </c>
      <c r="Y36" s="352">
        <v>8491</v>
      </c>
      <c r="Z36" s="353">
        <v>118456</v>
      </c>
      <c r="AA36" s="352">
        <v>6571</v>
      </c>
      <c r="AB36" s="353">
        <v>203637</v>
      </c>
      <c r="AC36" s="352">
        <v>116038</v>
      </c>
      <c r="AD36" s="353">
        <v>638437</v>
      </c>
      <c r="AE36" s="352">
        <v>125402</v>
      </c>
      <c r="AF36" s="353">
        <v>262050</v>
      </c>
      <c r="AG36" s="352">
        <v>28180</v>
      </c>
      <c r="AH36" s="353">
        <v>87082</v>
      </c>
      <c r="AI36" s="352">
        <v>71482</v>
      </c>
      <c r="AJ36" s="353">
        <v>122865</v>
      </c>
      <c r="AK36" s="352">
        <v>875403</v>
      </c>
      <c r="AL36" s="353">
        <v>4539</v>
      </c>
      <c r="AM36" s="352">
        <v>447</v>
      </c>
      <c r="AN36" s="353">
        <v>69304</v>
      </c>
      <c r="AO36" s="352">
        <v>115063</v>
      </c>
      <c r="AP36" s="353">
        <v>9102</v>
      </c>
      <c r="AQ36" s="352">
        <v>32950</v>
      </c>
      <c r="AR36" s="353">
        <v>43394</v>
      </c>
      <c r="AS36" s="352">
        <v>98786</v>
      </c>
      <c r="AT36" s="353">
        <v>1263823</v>
      </c>
      <c r="AU36" s="352">
        <v>156437</v>
      </c>
      <c r="AV36" s="353">
        <v>67744</v>
      </c>
      <c r="AW36" s="352">
        <v>738136</v>
      </c>
      <c r="AX36" s="353">
        <v>53663</v>
      </c>
      <c r="AY36" s="352">
        <v>174560</v>
      </c>
      <c r="AZ36" s="354">
        <v>55900</v>
      </c>
    </row>
    <row r="37" spans="2:52" ht="15" x14ac:dyDescent="0.25">
      <c r="B37" s="70" t="s">
        <v>50</v>
      </c>
      <c r="C37" s="372">
        <v>6587209</v>
      </c>
      <c r="H37" s="361" t="s">
        <v>50</v>
      </c>
      <c r="I37" s="352">
        <v>6587209</v>
      </c>
      <c r="J37" s="353">
        <v>143691</v>
      </c>
      <c r="K37" s="352">
        <v>96953</v>
      </c>
      <c r="L37" s="353">
        <v>145758</v>
      </c>
      <c r="M37" s="352">
        <v>62306</v>
      </c>
      <c r="N37" s="353">
        <v>1003047</v>
      </c>
      <c r="O37" s="352">
        <v>19130</v>
      </c>
      <c r="P37" s="353">
        <v>70815</v>
      </c>
      <c r="Q37" s="352">
        <v>144999</v>
      </c>
      <c r="R37" s="353">
        <v>614534</v>
      </c>
      <c r="S37" s="352">
        <v>791261</v>
      </c>
      <c r="T37" s="353">
        <v>57591</v>
      </c>
      <c r="U37" s="352">
        <v>704238</v>
      </c>
      <c r="V37" s="353">
        <v>13972</v>
      </c>
      <c r="W37" s="352">
        <v>28711</v>
      </c>
      <c r="X37" s="353">
        <v>37244</v>
      </c>
      <c r="Y37" s="352">
        <v>8467</v>
      </c>
      <c r="Z37" s="353">
        <v>120133</v>
      </c>
      <c r="AA37" s="352">
        <v>6678</v>
      </c>
      <c r="AB37" s="353">
        <v>198397</v>
      </c>
      <c r="AC37" s="352">
        <v>115839</v>
      </c>
      <c r="AD37" s="353">
        <v>655554</v>
      </c>
      <c r="AE37" s="352">
        <v>128227</v>
      </c>
      <c r="AF37" s="353">
        <v>241182</v>
      </c>
      <c r="AG37" s="352">
        <v>28822</v>
      </c>
      <c r="AH37" s="353">
        <v>87415</v>
      </c>
      <c r="AI37" s="352">
        <v>73130</v>
      </c>
      <c r="AJ37" s="353">
        <v>120523</v>
      </c>
      <c r="AK37" s="352">
        <v>868592</v>
      </c>
      <c r="AL37" s="353">
        <v>4647</v>
      </c>
      <c r="AM37" s="352">
        <v>428</v>
      </c>
      <c r="AN37" s="353">
        <v>69272</v>
      </c>
      <c r="AO37" s="352">
        <v>114796</v>
      </c>
      <c r="AP37" s="353">
        <v>9429</v>
      </c>
      <c r="AQ37" s="352">
        <v>32717</v>
      </c>
      <c r="AR37" s="353">
        <v>40388</v>
      </c>
      <c r="AS37" s="352">
        <v>99078</v>
      </c>
      <c r="AT37" s="353">
        <v>1243317</v>
      </c>
      <c r="AU37" s="352">
        <v>158362</v>
      </c>
      <c r="AV37" s="353">
        <v>64808</v>
      </c>
      <c r="AW37" s="352">
        <v>747421</v>
      </c>
      <c r="AX37" s="353">
        <v>51290</v>
      </c>
      <c r="AY37" s="352">
        <v>167757</v>
      </c>
      <c r="AZ37" s="354">
        <v>56100</v>
      </c>
    </row>
    <row r="38" spans="2:52" ht="15" x14ac:dyDescent="0.25">
      <c r="B38" s="70" t="s">
        <v>51</v>
      </c>
      <c r="C38" s="372">
        <v>6758566</v>
      </c>
      <c r="H38" s="361" t="s">
        <v>51</v>
      </c>
      <c r="I38" s="352">
        <v>6758566</v>
      </c>
      <c r="J38" s="353">
        <v>146980</v>
      </c>
      <c r="K38" s="352">
        <v>96700</v>
      </c>
      <c r="L38" s="353">
        <v>149105</v>
      </c>
      <c r="M38" s="352">
        <v>63600</v>
      </c>
      <c r="N38" s="353">
        <v>1027335</v>
      </c>
      <c r="O38" s="352">
        <v>18377</v>
      </c>
      <c r="P38" s="353">
        <v>75451</v>
      </c>
      <c r="Q38" s="352">
        <v>152263</v>
      </c>
      <c r="R38" s="353">
        <v>654107</v>
      </c>
      <c r="S38" s="352">
        <v>841879</v>
      </c>
      <c r="T38" s="353">
        <v>57947</v>
      </c>
      <c r="U38" s="352">
        <v>728888</v>
      </c>
      <c r="V38" s="353">
        <v>13172</v>
      </c>
      <c r="W38" s="352">
        <v>26824</v>
      </c>
      <c r="X38" s="353">
        <v>34378</v>
      </c>
      <c r="Y38" s="352">
        <v>8753</v>
      </c>
      <c r="Z38" s="353">
        <v>126783</v>
      </c>
      <c r="AA38" s="352">
        <v>6938</v>
      </c>
      <c r="AB38" s="353">
        <v>199731</v>
      </c>
      <c r="AC38" s="352">
        <v>119247</v>
      </c>
      <c r="AD38" s="353">
        <v>634242</v>
      </c>
      <c r="AE38" s="352">
        <v>134905</v>
      </c>
      <c r="AF38" s="353">
        <v>257110</v>
      </c>
      <c r="AG38" s="352">
        <v>29880</v>
      </c>
      <c r="AH38" s="353">
        <v>87714</v>
      </c>
      <c r="AI38" s="352">
        <v>72412</v>
      </c>
      <c r="AJ38" s="353">
        <v>121331</v>
      </c>
      <c r="AK38" s="352">
        <v>872514</v>
      </c>
      <c r="AL38" s="353">
        <v>4704</v>
      </c>
      <c r="AM38" s="352">
        <v>489</v>
      </c>
      <c r="AN38" s="353">
        <v>69940</v>
      </c>
      <c r="AO38" s="352">
        <v>117620</v>
      </c>
      <c r="AP38" s="353">
        <v>9427</v>
      </c>
      <c r="AQ38" s="352">
        <v>33078</v>
      </c>
      <c r="AR38" s="353">
        <v>43268</v>
      </c>
      <c r="AS38" s="352">
        <v>97678</v>
      </c>
      <c r="AT38" s="353">
        <v>1270237</v>
      </c>
      <c r="AU38" s="352">
        <v>145771</v>
      </c>
      <c r="AV38" s="353">
        <v>59643</v>
      </c>
      <c r="AW38" s="352">
        <v>679908</v>
      </c>
      <c r="AX38" s="353">
        <v>49111</v>
      </c>
      <c r="AY38" s="352">
        <v>160857</v>
      </c>
      <c r="AZ38" s="354">
        <v>55700</v>
      </c>
    </row>
    <row r="39" spans="2:52" ht="15" x14ac:dyDescent="0.25">
      <c r="B39" s="70" t="s">
        <v>52</v>
      </c>
      <c r="C39" s="372">
        <v>6826707</v>
      </c>
      <c r="H39" s="361" t="s">
        <v>52</v>
      </c>
      <c r="I39" s="352">
        <v>6826707</v>
      </c>
      <c r="J39" s="353">
        <v>148933</v>
      </c>
      <c r="K39" s="352">
        <v>98143</v>
      </c>
      <c r="L39" s="353">
        <v>150161</v>
      </c>
      <c r="M39" s="352">
        <v>63364</v>
      </c>
      <c r="N39" s="353">
        <v>1021180</v>
      </c>
      <c r="O39" s="352">
        <v>18302</v>
      </c>
      <c r="P39" s="353">
        <v>78092</v>
      </c>
      <c r="Q39" s="352">
        <v>158317</v>
      </c>
      <c r="R39" s="353">
        <v>686418</v>
      </c>
      <c r="S39" s="352">
        <v>850662</v>
      </c>
      <c r="T39" s="353">
        <v>58399</v>
      </c>
      <c r="U39" s="352">
        <v>734836</v>
      </c>
      <c r="V39" s="353">
        <v>13412</v>
      </c>
      <c r="W39" s="352">
        <v>26086</v>
      </c>
      <c r="X39" s="353">
        <v>34284</v>
      </c>
      <c r="Y39" s="352">
        <v>8906</v>
      </c>
      <c r="Z39" s="353">
        <v>135612</v>
      </c>
      <c r="AA39" s="352">
        <v>6529</v>
      </c>
      <c r="AB39" s="353">
        <v>204007</v>
      </c>
      <c r="AC39" s="352">
        <v>118756</v>
      </c>
      <c r="AD39" s="353">
        <v>606997</v>
      </c>
      <c r="AE39" s="352">
        <v>136772</v>
      </c>
      <c r="AF39" s="353">
        <v>283894</v>
      </c>
      <c r="AG39" s="352">
        <v>30935</v>
      </c>
      <c r="AH39" s="353">
        <v>87894</v>
      </c>
      <c r="AI39" s="352">
        <v>69462</v>
      </c>
      <c r="AJ39" s="353">
        <v>120416</v>
      </c>
      <c r="AK39" s="352">
        <v>875938</v>
      </c>
      <c r="AL39" s="353">
        <v>4670</v>
      </c>
      <c r="AM39" s="352">
        <v>457</v>
      </c>
      <c r="AN39" s="353">
        <v>68585</v>
      </c>
      <c r="AO39" s="352">
        <v>117166</v>
      </c>
      <c r="AP39" s="353">
        <v>8962</v>
      </c>
      <c r="AQ39" s="352">
        <v>32522</v>
      </c>
      <c r="AR39" s="353">
        <v>38939</v>
      </c>
      <c r="AS39" s="352">
        <v>97256</v>
      </c>
      <c r="AT39" s="353">
        <v>1395161</v>
      </c>
      <c r="AU39" s="352">
        <v>142507</v>
      </c>
      <c r="AV39" s="353">
        <v>60041</v>
      </c>
      <c r="AW39" s="352">
        <v>658374</v>
      </c>
      <c r="AX39" s="353">
        <v>49047</v>
      </c>
      <c r="AY39" s="352">
        <v>154933</v>
      </c>
      <c r="AZ39" s="354">
        <v>55700</v>
      </c>
    </row>
    <row r="40" spans="2:52" ht="15" x14ac:dyDescent="0.25">
      <c r="B40" s="70" t="s">
        <v>53</v>
      </c>
      <c r="C40" s="372">
        <v>6968310</v>
      </c>
      <c r="H40" s="361" t="s">
        <v>53</v>
      </c>
      <c r="I40" s="352">
        <v>6968310</v>
      </c>
      <c r="J40" s="353">
        <v>151062</v>
      </c>
      <c r="K40" s="352">
        <v>99283</v>
      </c>
      <c r="L40" s="353">
        <v>158814</v>
      </c>
      <c r="M40" s="352">
        <v>66966</v>
      </c>
      <c r="N40" s="353">
        <v>1024599</v>
      </c>
      <c r="O40" s="352">
        <v>18059</v>
      </c>
      <c r="P40" s="353">
        <v>80379</v>
      </c>
      <c r="Q40" s="352">
        <v>162005</v>
      </c>
      <c r="R40" s="353">
        <v>723568</v>
      </c>
      <c r="S40" s="352">
        <v>864228</v>
      </c>
      <c r="T40" s="353">
        <v>59380</v>
      </c>
      <c r="U40" s="352">
        <v>753372</v>
      </c>
      <c r="V40" s="353">
        <v>13486</v>
      </c>
      <c r="W40" s="352">
        <v>25734</v>
      </c>
      <c r="X40" s="353">
        <v>34152</v>
      </c>
      <c r="Y40" s="352">
        <v>8738</v>
      </c>
      <c r="Z40" s="353">
        <v>142113</v>
      </c>
      <c r="AA40" s="352">
        <v>6512</v>
      </c>
      <c r="AB40" s="353">
        <v>206969</v>
      </c>
      <c r="AC40" s="352">
        <v>115600</v>
      </c>
      <c r="AD40" s="353">
        <v>618489</v>
      </c>
      <c r="AE40" s="352">
        <v>143346</v>
      </c>
      <c r="AF40" s="353">
        <v>298362</v>
      </c>
      <c r="AG40" s="352">
        <v>31459</v>
      </c>
      <c r="AH40" s="353">
        <v>88894</v>
      </c>
      <c r="AI40" s="352">
        <v>68901</v>
      </c>
      <c r="AJ40" s="353">
        <v>124243</v>
      </c>
      <c r="AK40" s="352">
        <v>879597</v>
      </c>
      <c r="AL40" s="353">
        <v>4809</v>
      </c>
      <c r="AM40" s="352">
        <v>510</v>
      </c>
      <c r="AN40" s="353">
        <v>69353</v>
      </c>
      <c r="AO40" s="352">
        <v>117803</v>
      </c>
      <c r="AP40" s="353">
        <v>9063</v>
      </c>
      <c r="AQ40" s="352">
        <v>32177</v>
      </c>
      <c r="AR40" s="353">
        <v>38872</v>
      </c>
      <c r="AS40" s="352">
        <v>99144</v>
      </c>
      <c r="AT40" s="353">
        <v>1343756</v>
      </c>
      <c r="AU40" s="352">
        <v>141213</v>
      </c>
      <c r="AV40" s="353">
        <v>59332</v>
      </c>
      <c r="AW40" s="352">
        <v>672724</v>
      </c>
      <c r="AX40" s="353">
        <v>46893</v>
      </c>
      <c r="AY40" s="352">
        <v>158811</v>
      </c>
      <c r="AZ40" s="354">
        <v>53800</v>
      </c>
    </row>
    <row r="41" spans="2:52" ht="15" x14ac:dyDescent="0.25">
      <c r="B41" s="70" t="s">
        <v>54</v>
      </c>
      <c r="C41" s="372">
        <v>6931219</v>
      </c>
      <c r="H41" s="361" t="s">
        <v>54</v>
      </c>
      <c r="I41" s="352">
        <v>6931219</v>
      </c>
      <c r="J41" s="353">
        <v>148928</v>
      </c>
      <c r="K41" s="352">
        <v>105098</v>
      </c>
      <c r="L41" s="353">
        <v>174990</v>
      </c>
      <c r="M41" s="352">
        <v>68267</v>
      </c>
      <c r="N41" s="353">
        <v>977736</v>
      </c>
      <c r="O41" s="352">
        <v>17796</v>
      </c>
      <c r="P41" s="353">
        <v>79343</v>
      </c>
      <c r="Q41" s="352">
        <v>163028</v>
      </c>
      <c r="R41" s="353">
        <v>747765</v>
      </c>
      <c r="S41" s="352">
        <v>819679</v>
      </c>
      <c r="T41" s="353">
        <v>59202</v>
      </c>
      <c r="U41" s="352">
        <v>778267</v>
      </c>
      <c r="V41" s="353">
        <v>12721</v>
      </c>
      <c r="W41" s="352">
        <v>25418</v>
      </c>
      <c r="X41" s="353">
        <v>34460</v>
      </c>
      <c r="Y41" s="352">
        <v>8718</v>
      </c>
      <c r="Z41" s="353">
        <v>152234</v>
      </c>
      <c r="AA41" s="352">
        <v>6528</v>
      </c>
      <c r="AB41" s="353">
        <v>200407</v>
      </c>
      <c r="AC41" s="352">
        <v>109745</v>
      </c>
      <c r="AD41" s="353">
        <v>615375</v>
      </c>
      <c r="AE41" s="352">
        <v>143812</v>
      </c>
      <c r="AF41" s="353">
        <v>305588</v>
      </c>
      <c r="AG41" s="352">
        <v>31791</v>
      </c>
      <c r="AH41" s="353">
        <v>93282</v>
      </c>
      <c r="AI41" s="352">
        <v>68481</v>
      </c>
      <c r="AJ41" s="353">
        <v>121087</v>
      </c>
      <c r="AK41" s="352">
        <v>861473</v>
      </c>
      <c r="AL41" s="353">
        <v>4679</v>
      </c>
      <c r="AM41" s="352">
        <v>476</v>
      </c>
      <c r="AN41" s="353">
        <v>68755</v>
      </c>
      <c r="AO41" s="352">
        <v>114646</v>
      </c>
      <c r="AP41" s="353">
        <v>8808</v>
      </c>
      <c r="AQ41" s="352">
        <v>31778</v>
      </c>
      <c r="AR41" s="353">
        <v>35209</v>
      </c>
      <c r="AS41" s="352">
        <v>98942</v>
      </c>
      <c r="AT41" s="353">
        <v>1287013</v>
      </c>
      <c r="AU41" s="352">
        <v>138574</v>
      </c>
      <c r="AV41" s="353">
        <v>57230</v>
      </c>
      <c r="AW41" s="352">
        <v>634644</v>
      </c>
      <c r="AX41" s="353">
        <v>43436</v>
      </c>
      <c r="AY41" s="352">
        <v>148269</v>
      </c>
      <c r="AZ41" s="354">
        <v>52800</v>
      </c>
    </row>
    <row r="42" spans="2:52" ht="15" x14ac:dyDescent="0.25">
      <c r="B42" s="70" t="s">
        <v>55</v>
      </c>
      <c r="C42" s="372">
        <v>6931765</v>
      </c>
      <c r="H42" s="361" t="s">
        <v>55</v>
      </c>
      <c r="I42" s="352">
        <v>6931765</v>
      </c>
      <c r="J42" s="353">
        <v>147170</v>
      </c>
      <c r="K42" s="352">
        <v>105106</v>
      </c>
      <c r="L42" s="353">
        <v>180460</v>
      </c>
      <c r="M42" s="352">
        <v>70092</v>
      </c>
      <c r="N42" s="353">
        <v>965515</v>
      </c>
      <c r="O42" s="352">
        <v>17682</v>
      </c>
      <c r="P42" s="353">
        <v>77856</v>
      </c>
      <c r="Q42" s="352">
        <v>162304</v>
      </c>
      <c r="R42" s="353">
        <v>784375</v>
      </c>
      <c r="S42" s="352">
        <v>804432</v>
      </c>
      <c r="T42" s="353">
        <v>58281</v>
      </c>
      <c r="U42" s="352">
        <v>820203</v>
      </c>
      <c r="V42" s="353">
        <v>12699</v>
      </c>
      <c r="W42" s="352">
        <v>25062</v>
      </c>
      <c r="X42" s="353">
        <v>35033</v>
      </c>
      <c r="Y42" s="352">
        <v>8794</v>
      </c>
      <c r="Z42" s="353">
        <v>159125</v>
      </c>
      <c r="AA42" s="352">
        <v>6348</v>
      </c>
      <c r="AB42" s="353">
        <v>201074</v>
      </c>
      <c r="AC42" s="352">
        <v>107687</v>
      </c>
      <c r="AD42" s="353">
        <v>599134</v>
      </c>
      <c r="AE42" s="352">
        <v>148792</v>
      </c>
      <c r="AF42" s="353">
        <v>309301</v>
      </c>
      <c r="AG42" s="352">
        <v>31590</v>
      </c>
      <c r="AH42" s="353">
        <v>92524</v>
      </c>
      <c r="AI42" s="352">
        <v>68702</v>
      </c>
      <c r="AJ42" s="353">
        <v>117510</v>
      </c>
      <c r="AK42" s="352">
        <v>814914</v>
      </c>
      <c r="AL42" s="353">
        <v>4288</v>
      </c>
      <c r="AM42" s="352">
        <v>468</v>
      </c>
      <c r="AN42" s="353">
        <v>68213</v>
      </c>
      <c r="AO42" s="352">
        <v>113408</v>
      </c>
      <c r="AP42" s="353">
        <v>8761</v>
      </c>
      <c r="AQ42" s="352">
        <v>31001</v>
      </c>
      <c r="AR42" s="353">
        <v>35659</v>
      </c>
      <c r="AS42" s="352">
        <v>100228</v>
      </c>
      <c r="AT42" s="353">
        <v>1248288</v>
      </c>
      <c r="AU42" s="352">
        <v>136124</v>
      </c>
      <c r="AV42" s="353">
        <v>54545</v>
      </c>
      <c r="AW42" s="352">
        <v>629955</v>
      </c>
      <c r="AX42" s="353">
        <v>41026</v>
      </c>
      <c r="AY42" s="352">
        <v>143016</v>
      </c>
      <c r="AZ42" s="354">
        <v>51600</v>
      </c>
    </row>
    <row r="43" spans="2:52" ht="15" x14ac:dyDescent="0.25">
      <c r="B43" s="70" t="s">
        <v>56</v>
      </c>
      <c r="C43" s="372">
        <v>6962752</v>
      </c>
      <c r="H43" s="361" t="s">
        <v>56</v>
      </c>
      <c r="I43" s="352">
        <v>6962752</v>
      </c>
      <c r="J43" s="353">
        <v>145445</v>
      </c>
      <c r="K43" s="352">
        <v>108860</v>
      </c>
      <c r="L43" s="353">
        <v>183112</v>
      </c>
      <c r="M43" s="352">
        <v>69770</v>
      </c>
      <c r="N43" s="353">
        <v>957954</v>
      </c>
      <c r="O43" s="352">
        <v>18129</v>
      </c>
      <c r="P43" s="353">
        <v>74691</v>
      </c>
      <c r="Q43" s="352">
        <v>160723</v>
      </c>
      <c r="R43" s="353">
        <v>797240</v>
      </c>
      <c r="S43" s="352">
        <v>814437</v>
      </c>
      <c r="T43" s="353">
        <v>57685</v>
      </c>
      <c r="U43" s="352">
        <v>845996</v>
      </c>
      <c r="V43" s="353">
        <v>12127</v>
      </c>
      <c r="W43" s="352">
        <v>25556</v>
      </c>
      <c r="X43" s="353">
        <v>35867</v>
      </c>
      <c r="Y43" s="352">
        <v>8634</v>
      </c>
      <c r="Z43" s="353">
        <v>167141</v>
      </c>
      <c r="AA43" s="352">
        <v>6466</v>
      </c>
      <c r="AB43" s="353">
        <v>198140</v>
      </c>
      <c r="AC43" s="352">
        <v>107423</v>
      </c>
      <c r="AD43" s="353">
        <v>595146</v>
      </c>
      <c r="AE43" s="352">
        <v>161734</v>
      </c>
      <c r="AF43" s="353">
        <v>317958</v>
      </c>
      <c r="AG43" s="352">
        <v>31087</v>
      </c>
      <c r="AH43" s="353">
        <v>92059</v>
      </c>
      <c r="AI43" s="352">
        <v>69352</v>
      </c>
      <c r="AJ43" s="353">
        <v>119268</v>
      </c>
      <c r="AK43" s="352">
        <v>780752</v>
      </c>
      <c r="AL43" s="353">
        <v>4143</v>
      </c>
      <c r="AM43" s="352">
        <v>496</v>
      </c>
      <c r="AN43" s="353">
        <v>66593</v>
      </c>
      <c r="AO43" s="352">
        <v>113520</v>
      </c>
      <c r="AP43" s="353">
        <v>8773</v>
      </c>
      <c r="AQ43" s="352">
        <v>30523</v>
      </c>
      <c r="AR43" s="353">
        <v>35507</v>
      </c>
      <c r="AS43" s="352">
        <v>100825</v>
      </c>
      <c r="AT43" s="353">
        <v>1207736</v>
      </c>
      <c r="AU43" s="352">
        <v>133594</v>
      </c>
      <c r="AV43" s="353">
        <v>53107</v>
      </c>
      <c r="AW43" s="352">
        <v>608762</v>
      </c>
      <c r="AX43" s="353">
        <v>39381</v>
      </c>
      <c r="AY43" s="352">
        <v>129377</v>
      </c>
      <c r="AZ43" s="354">
        <v>52000</v>
      </c>
    </row>
    <row r="44" spans="2:52" ht="15" x14ac:dyDescent="0.25">
      <c r="B44" s="70" t="s">
        <v>57</v>
      </c>
      <c r="C44" s="372">
        <v>7009829</v>
      </c>
      <c r="H44" s="361" t="s">
        <v>57</v>
      </c>
      <c r="I44" s="352">
        <v>7009829</v>
      </c>
      <c r="J44" s="353">
        <v>143958</v>
      </c>
      <c r="K44" s="352">
        <v>111095</v>
      </c>
      <c r="L44" s="353">
        <v>187749</v>
      </c>
      <c r="M44" s="352">
        <v>72430</v>
      </c>
      <c r="N44" s="353">
        <v>940936</v>
      </c>
      <c r="O44" s="352">
        <v>18129</v>
      </c>
      <c r="P44" s="353">
        <v>73587</v>
      </c>
      <c r="Q44" s="352">
        <v>165539</v>
      </c>
      <c r="R44" s="353">
        <v>812506</v>
      </c>
      <c r="S44" s="352">
        <v>795688</v>
      </c>
      <c r="T44" s="353">
        <v>57062</v>
      </c>
      <c r="U44" s="352">
        <v>884114</v>
      </c>
      <c r="V44" s="353">
        <v>12170</v>
      </c>
      <c r="W44" s="352">
        <v>26294</v>
      </c>
      <c r="X44" s="353">
        <v>36782</v>
      </c>
      <c r="Y44" s="352">
        <v>8591</v>
      </c>
      <c r="Z44" s="353">
        <v>174252</v>
      </c>
      <c r="AA44" s="352">
        <v>6341</v>
      </c>
      <c r="AB44" s="353">
        <v>200301</v>
      </c>
      <c r="AC44" s="352">
        <v>108292</v>
      </c>
      <c r="AD44" s="353">
        <v>598052</v>
      </c>
      <c r="AE44" s="352">
        <v>165911</v>
      </c>
      <c r="AF44" s="353">
        <v>313698</v>
      </c>
      <c r="AG44" s="352">
        <v>31648</v>
      </c>
      <c r="AH44" s="353">
        <v>91738</v>
      </c>
      <c r="AI44" s="352">
        <v>69641</v>
      </c>
      <c r="AJ44" s="353">
        <v>120856</v>
      </c>
      <c r="AK44" s="352">
        <v>782469</v>
      </c>
      <c r="AL44" s="353">
        <v>4367</v>
      </c>
      <c r="AM44" s="352">
        <v>495</v>
      </c>
      <c r="AN44" s="353">
        <v>68381</v>
      </c>
      <c r="AO44" s="352">
        <v>112829</v>
      </c>
      <c r="AP44" s="353">
        <v>8658</v>
      </c>
      <c r="AQ44" s="352">
        <v>31142</v>
      </c>
      <c r="AR44" s="353">
        <v>37002</v>
      </c>
      <c r="AS44" s="352">
        <v>101807</v>
      </c>
      <c r="AT44" s="353">
        <v>1115127</v>
      </c>
      <c r="AU44" s="352">
        <v>132596</v>
      </c>
      <c r="AV44" s="353">
        <v>51445</v>
      </c>
      <c r="AW44" s="352">
        <v>641010</v>
      </c>
      <c r="AX44" s="353">
        <v>39365</v>
      </c>
      <c r="AY44" s="352">
        <v>130613</v>
      </c>
      <c r="AZ44" s="354">
        <v>53100</v>
      </c>
    </row>
    <row r="45" spans="2:52" ht="15" x14ac:dyDescent="0.25">
      <c r="B45" s="70" t="s">
        <v>58</v>
      </c>
      <c r="C45" s="372">
        <v>7059514</v>
      </c>
      <c r="H45" s="361" t="s">
        <v>58</v>
      </c>
      <c r="I45" s="352">
        <v>7059514</v>
      </c>
      <c r="J45" s="353">
        <v>141751</v>
      </c>
      <c r="K45" s="352">
        <v>111505</v>
      </c>
      <c r="L45" s="353">
        <v>190919</v>
      </c>
      <c r="M45" s="352">
        <v>78306</v>
      </c>
      <c r="N45" s="353">
        <v>916475</v>
      </c>
      <c r="O45" s="352">
        <v>18043</v>
      </c>
      <c r="P45" s="353">
        <v>72008</v>
      </c>
      <c r="Q45" s="352">
        <v>162571</v>
      </c>
      <c r="R45" s="353">
        <v>807903</v>
      </c>
      <c r="S45" s="352">
        <v>819721</v>
      </c>
      <c r="T45" s="353">
        <v>56328</v>
      </c>
      <c r="U45" s="352">
        <v>925228</v>
      </c>
      <c r="V45" s="353">
        <v>10802</v>
      </c>
      <c r="W45" s="352">
        <v>26797</v>
      </c>
      <c r="X45" s="353">
        <v>37054</v>
      </c>
      <c r="Y45" s="352">
        <v>8556</v>
      </c>
      <c r="Z45" s="353">
        <v>181934</v>
      </c>
      <c r="AA45" s="352">
        <v>6283</v>
      </c>
      <c r="AB45" s="353">
        <v>202078</v>
      </c>
      <c r="AC45" s="352">
        <v>112434</v>
      </c>
      <c r="AD45" s="353">
        <v>578206</v>
      </c>
      <c r="AE45" s="352">
        <v>166501</v>
      </c>
      <c r="AF45" s="353">
        <v>316013</v>
      </c>
      <c r="AG45" s="352">
        <v>30857</v>
      </c>
      <c r="AH45" s="353">
        <v>89712</v>
      </c>
      <c r="AI45" s="352">
        <v>68253</v>
      </c>
      <c r="AJ45" s="353">
        <v>125647</v>
      </c>
      <c r="AK45" s="352">
        <v>797629</v>
      </c>
      <c r="AL45" s="353">
        <v>4304</v>
      </c>
      <c r="AM45" s="352">
        <v>505</v>
      </c>
      <c r="AN45" s="353">
        <v>70172</v>
      </c>
      <c r="AO45" s="352">
        <v>112317</v>
      </c>
      <c r="AP45" s="353">
        <v>8257</v>
      </c>
      <c r="AQ45" s="352">
        <v>30680</v>
      </c>
      <c r="AR45" s="353">
        <v>36025</v>
      </c>
      <c r="AS45" s="352">
        <v>101574</v>
      </c>
      <c r="AT45" s="353">
        <v>1060172</v>
      </c>
      <c r="AU45" s="352">
        <v>132888</v>
      </c>
      <c r="AV45" s="353">
        <v>49853</v>
      </c>
      <c r="AW45" s="352">
        <v>627781</v>
      </c>
      <c r="AX45" s="353">
        <v>38140</v>
      </c>
      <c r="AY45" s="352">
        <v>129638</v>
      </c>
      <c r="AZ45" s="354">
        <v>51800</v>
      </c>
    </row>
    <row r="46" spans="2:52" ht="15" x14ac:dyDescent="0.25">
      <c r="B46" s="70" t="s">
        <v>59</v>
      </c>
      <c r="C46" s="372">
        <v>7166754</v>
      </c>
      <c r="H46" s="361" t="s">
        <v>59</v>
      </c>
      <c r="I46" s="352">
        <v>7166754</v>
      </c>
      <c r="J46" s="353">
        <v>145681</v>
      </c>
      <c r="K46" s="352">
        <v>114864</v>
      </c>
      <c r="L46" s="353">
        <v>192700</v>
      </c>
      <c r="M46" s="352">
        <v>77079</v>
      </c>
      <c r="N46" s="353">
        <v>930179</v>
      </c>
      <c r="O46" s="352">
        <v>18029</v>
      </c>
      <c r="P46" s="353">
        <v>72984</v>
      </c>
      <c r="Q46" s="352">
        <v>164201</v>
      </c>
      <c r="R46" s="353">
        <v>802552</v>
      </c>
      <c r="S46" s="352">
        <v>864861</v>
      </c>
      <c r="T46" s="353">
        <v>55956</v>
      </c>
      <c r="U46" s="352">
        <v>963047</v>
      </c>
      <c r="V46" s="353">
        <v>11313</v>
      </c>
      <c r="W46" s="352">
        <v>27073</v>
      </c>
      <c r="X46" s="353">
        <v>37832</v>
      </c>
      <c r="Y46" s="352">
        <v>8431</v>
      </c>
      <c r="Z46" s="353">
        <v>173840</v>
      </c>
      <c r="AA46" s="352">
        <v>6030</v>
      </c>
      <c r="AB46" s="353">
        <v>211257</v>
      </c>
      <c r="AC46" s="352">
        <v>115321</v>
      </c>
      <c r="AD46" s="353">
        <v>557857</v>
      </c>
      <c r="AE46" s="352">
        <v>164170</v>
      </c>
      <c r="AF46" s="353">
        <v>323457</v>
      </c>
      <c r="AG46" s="352">
        <v>30097</v>
      </c>
      <c r="AH46" s="353">
        <v>89625</v>
      </c>
      <c r="AI46" s="352">
        <v>65153</v>
      </c>
      <c r="AJ46" s="353">
        <v>130962</v>
      </c>
      <c r="AK46" s="352">
        <v>812203</v>
      </c>
      <c r="AL46" s="353">
        <v>4173</v>
      </c>
      <c r="AM46" s="352">
        <v>510</v>
      </c>
      <c r="AN46" s="353">
        <v>73118</v>
      </c>
      <c r="AO46" s="352">
        <v>114969</v>
      </c>
      <c r="AP46" s="353">
        <v>8369</v>
      </c>
      <c r="AQ46" s="352">
        <v>30033</v>
      </c>
      <c r="AR46" s="353">
        <v>36704</v>
      </c>
      <c r="AS46" s="352">
        <v>98544</v>
      </c>
      <c r="AT46" s="353">
        <v>1191205</v>
      </c>
      <c r="AU46" s="352">
        <v>130970</v>
      </c>
      <c r="AV46" s="353">
        <v>49523</v>
      </c>
      <c r="AW46" s="352">
        <v>610769</v>
      </c>
      <c r="AX46" s="353">
        <v>35428</v>
      </c>
      <c r="AY46" s="352">
        <v>122294</v>
      </c>
      <c r="AZ46" s="354">
        <v>50000</v>
      </c>
    </row>
    <row r="47" spans="2:52" ht="15" x14ac:dyDescent="0.25">
      <c r="B47" s="70" t="s">
        <v>60</v>
      </c>
      <c r="C47" s="372">
        <v>7112060</v>
      </c>
      <c r="H47" s="361" t="s">
        <v>60</v>
      </c>
      <c r="I47" s="352">
        <v>7112060</v>
      </c>
      <c r="J47" s="353">
        <v>149289</v>
      </c>
      <c r="K47" s="352">
        <v>107732</v>
      </c>
      <c r="L47" s="353">
        <v>180475</v>
      </c>
      <c r="M47" s="352">
        <v>76944</v>
      </c>
      <c r="N47" s="353">
        <v>939183</v>
      </c>
      <c r="O47" s="352">
        <v>17967</v>
      </c>
      <c r="P47" s="353">
        <v>71040</v>
      </c>
      <c r="Q47" s="352">
        <v>160459</v>
      </c>
      <c r="R47" s="353">
        <v>783092</v>
      </c>
      <c r="S47" s="352">
        <v>915235</v>
      </c>
      <c r="T47" s="353">
        <v>56020</v>
      </c>
      <c r="U47" s="352">
        <v>957111</v>
      </c>
      <c r="V47" s="353">
        <v>11875</v>
      </c>
      <c r="W47" s="352">
        <v>26928</v>
      </c>
      <c r="X47" s="353">
        <v>38539</v>
      </c>
      <c r="Y47" s="352">
        <v>8378</v>
      </c>
      <c r="Z47" s="353">
        <v>146895</v>
      </c>
      <c r="AA47" s="352">
        <v>5711</v>
      </c>
      <c r="AB47" s="353">
        <v>219074</v>
      </c>
      <c r="AC47" s="352">
        <v>115601</v>
      </c>
      <c r="AD47" s="353">
        <v>536438</v>
      </c>
      <c r="AE47" s="352">
        <v>159635</v>
      </c>
      <c r="AF47" s="353">
        <v>287496</v>
      </c>
      <c r="AG47" s="352">
        <v>30123</v>
      </c>
      <c r="AH47" s="353">
        <v>84930</v>
      </c>
      <c r="AI47" s="352">
        <v>59381</v>
      </c>
      <c r="AJ47" s="353">
        <v>129101</v>
      </c>
      <c r="AK47" s="352">
        <v>837408</v>
      </c>
      <c r="AL47" s="353">
        <v>4475</v>
      </c>
      <c r="AM47" s="352">
        <v>580</v>
      </c>
      <c r="AN47" s="353">
        <v>73474</v>
      </c>
      <c r="AO47" s="352">
        <v>115627</v>
      </c>
      <c r="AP47" s="353">
        <v>8378</v>
      </c>
      <c r="AQ47" s="352">
        <v>29518</v>
      </c>
      <c r="AR47" s="353">
        <v>34119</v>
      </c>
      <c r="AS47" s="352">
        <v>98436</v>
      </c>
      <c r="AT47" s="353">
        <v>1158372</v>
      </c>
      <c r="AU47" s="352">
        <v>129248</v>
      </c>
      <c r="AV47" s="353">
        <v>48018</v>
      </c>
      <c r="AW47" s="352">
        <v>595104</v>
      </c>
      <c r="AX47" s="353">
        <v>35452</v>
      </c>
      <c r="AY47" s="352">
        <v>119955</v>
      </c>
      <c r="AZ47" s="354">
        <v>50500</v>
      </c>
    </row>
    <row r="48" spans="2:52" ht="15" x14ac:dyDescent="0.25">
      <c r="B48" s="70" t="s">
        <v>61</v>
      </c>
      <c r="C48" s="372">
        <v>7256868</v>
      </c>
      <c r="H48" s="361" t="s">
        <v>61</v>
      </c>
      <c r="I48" s="352">
        <v>7256868</v>
      </c>
      <c r="J48" s="353">
        <v>154146</v>
      </c>
      <c r="K48" s="352">
        <v>101025</v>
      </c>
      <c r="L48" s="353">
        <v>163541</v>
      </c>
      <c r="M48" s="352">
        <v>80293</v>
      </c>
      <c r="N48" s="353">
        <v>1020846</v>
      </c>
      <c r="O48" s="352">
        <v>18404</v>
      </c>
      <c r="P48" s="353">
        <v>70640</v>
      </c>
      <c r="Q48" s="352">
        <v>162790</v>
      </c>
      <c r="R48" s="353">
        <v>780073</v>
      </c>
      <c r="S48" s="352">
        <v>934469</v>
      </c>
      <c r="T48" s="353">
        <v>55850</v>
      </c>
      <c r="U48" s="352">
        <v>967018</v>
      </c>
      <c r="V48" s="353">
        <v>11905</v>
      </c>
      <c r="W48" s="352">
        <v>27727</v>
      </c>
      <c r="X48" s="353">
        <v>40484</v>
      </c>
      <c r="Y48" s="352">
        <v>8666</v>
      </c>
      <c r="Z48" s="353">
        <v>144774</v>
      </c>
      <c r="AA48" s="352">
        <v>5660</v>
      </c>
      <c r="AB48" s="353">
        <v>237251</v>
      </c>
      <c r="AC48" s="352">
        <v>122462</v>
      </c>
      <c r="AD48" s="353">
        <v>517128</v>
      </c>
      <c r="AE48" s="352">
        <v>160206</v>
      </c>
      <c r="AF48" s="353">
        <v>294506</v>
      </c>
      <c r="AG48" s="352">
        <v>29922</v>
      </c>
      <c r="AH48" s="353">
        <v>79980</v>
      </c>
      <c r="AI48" s="352">
        <v>61375</v>
      </c>
      <c r="AJ48" s="353">
        <v>131158</v>
      </c>
      <c r="AK48" s="352">
        <v>874569</v>
      </c>
      <c r="AL48" s="353">
        <v>4547</v>
      </c>
      <c r="AM48" s="352">
        <v>564</v>
      </c>
      <c r="AN48" s="353">
        <v>75872</v>
      </c>
      <c r="AO48" s="352">
        <v>119165</v>
      </c>
      <c r="AP48" s="353">
        <v>8244</v>
      </c>
      <c r="AQ48" s="352">
        <v>29733</v>
      </c>
      <c r="AR48" s="353">
        <v>38627</v>
      </c>
      <c r="AS48" s="352">
        <v>95568</v>
      </c>
      <c r="AT48" s="353">
        <v>1103132</v>
      </c>
      <c r="AU48" s="352">
        <v>131806</v>
      </c>
      <c r="AV48" s="353">
        <v>47523</v>
      </c>
      <c r="AW48" s="352">
        <v>612953</v>
      </c>
      <c r="AX48" s="353">
        <v>35172</v>
      </c>
      <c r="AY48" s="352">
        <v>121402</v>
      </c>
      <c r="AZ48" s="354">
        <v>50400</v>
      </c>
    </row>
    <row r="49" spans="2:52" ht="15" x14ac:dyDescent="0.25">
      <c r="B49" s="70" t="s">
        <v>62</v>
      </c>
      <c r="C49" s="372">
        <v>7379610</v>
      </c>
      <c r="H49" s="361" t="s">
        <v>62</v>
      </c>
      <c r="I49" s="352">
        <v>7379610</v>
      </c>
      <c r="J49" s="353">
        <v>157278</v>
      </c>
      <c r="K49" s="352">
        <v>103476</v>
      </c>
      <c r="L49" s="353">
        <v>154049</v>
      </c>
      <c r="M49" s="352">
        <v>79273</v>
      </c>
      <c r="N49" s="353">
        <v>1125520</v>
      </c>
      <c r="O49" s="352">
        <v>18654</v>
      </c>
      <c r="P49" s="353">
        <v>69242</v>
      </c>
      <c r="Q49" s="352">
        <v>165111</v>
      </c>
      <c r="R49" s="353">
        <v>767033</v>
      </c>
      <c r="S49" s="352">
        <v>929599</v>
      </c>
      <c r="T49" s="353">
        <v>55793</v>
      </c>
      <c r="U49" s="352">
        <v>976090</v>
      </c>
      <c r="V49" s="353">
        <v>11139</v>
      </c>
      <c r="W49" s="352">
        <v>28230</v>
      </c>
      <c r="X49" s="353">
        <v>42465</v>
      </c>
      <c r="Y49" s="352">
        <v>9089</v>
      </c>
      <c r="Z49" s="353">
        <v>142427</v>
      </c>
      <c r="AA49" s="352">
        <v>5595</v>
      </c>
      <c r="AB49" s="353">
        <v>249140</v>
      </c>
      <c r="AC49" s="352">
        <v>126825</v>
      </c>
      <c r="AD49" s="353">
        <v>496749</v>
      </c>
      <c r="AE49" s="352">
        <v>159019</v>
      </c>
      <c r="AF49" s="353">
        <v>300642</v>
      </c>
      <c r="AG49" s="352">
        <v>29267</v>
      </c>
      <c r="AH49" s="353">
        <v>75439</v>
      </c>
      <c r="AI49" s="352">
        <v>63362</v>
      </c>
      <c r="AJ49" s="353">
        <v>131055</v>
      </c>
      <c r="AK49" s="352">
        <v>908049</v>
      </c>
      <c r="AL49" s="353">
        <v>4130</v>
      </c>
      <c r="AM49" s="352">
        <v>581</v>
      </c>
      <c r="AN49" s="353">
        <v>76071</v>
      </c>
      <c r="AO49" s="352">
        <v>123116</v>
      </c>
      <c r="AP49" s="353">
        <v>8312</v>
      </c>
      <c r="AQ49" s="352">
        <v>28910</v>
      </c>
      <c r="AR49" s="353">
        <v>36955</v>
      </c>
      <c r="AS49" s="352">
        <v>95501</v>
      </c>
      <c r="AT49" s="353">
        <v>1041836</v>
      </c>
      <c r="AU49" s="352">
        <v>131371</v>
      </c>
      <c r="AV49" s="353">
        <v>44659</v>
      </c>
      <c r="AW49" s="352">
        <v>607062</v>
      </c>
      <c r="AX49" s="353">
        <v>35169</v>
      </c>
      <c r="AY49" s="352">
        <v>121455</v>
      </c>
      <c r="AZ49" s="354">
        <v>52200</v>
      </c>
    </row>
    <row r="50" spans="2:52" ht="15" x14ac:dyDescent="0.25">
      <c r="B50" s="70" t="s">
        <v>63</v>
      </c>
      <c r="C50" s="372">
        <v>7393399</v>
      </c>
      <c r="H50" s="361" t="s">
        <v>63</v>
      </c>
      <c r="I50" s="352">
        <v>7393399</v>
      </c>
      <c r="J50" s="353">
        <v>158761</v>
      </c>
      <c r="K50" s="352">
        <v>106281</v>
      </c>
      <c r="L50" s="353">
        <v>147964</v>
      </c>
      <c r="M50" s="352">
        <v>76015</v>
      </c>
      <c r="N50" s="353">
        <v>1168551</v>
      </c>
      <c r="O50" s="352">
        <v>18369</v>
      </c>
      <c r="P50" s="353">
        <v>67995</v>
      </c>
      <c r="Q50" s="352">
        <v>167008</v>
      </c>
      <c r="R50" s="353">
        <v>756918</v>
      </c>
      <c r="S50" s="352">
        <v>913619</v>
      </c>
      <c r="T50" s="353">
        <v>53033</v>
      </c>
      <c r="U50" s="352">
        <v>968519</v>
      </c>
      <c r="V50" s="353">
        <v>11000</v>
      </c>
      <c r="W50" s="352">
        <v>27545</v>
      </c>
      <c r="X50" s="353">
        <v>42059</v>
      </c>
      <c r="Y50" s="352">
        <v>8839</v>
      </c>
      <c r="Z50" s="353">
        <v>144338</v>
      </c>
      <c r="AA50" s="352">
        <v>5377</v>
      </c>
      <c r="AB50" s="353">
        <v>260142</v>
      </c>
      <c r="AC50" s="352">
        <v>130013</v>
      </c>
      <c r="AD50" s="353">
        <v>481265</v>
      </c>
      <c r="AE50" s="352">
        <v>154244</v>
      </c>
      <c r="AF50" s="353">
        <v>318749</v>
      </c>
      <c r="AG50" s="352">
        <v>28257</v>
      </c>
      <c r="AH50" s="353">
        <v>73152</v>
      </c>
      <c r="AI50" s="352">
        <v>65408</v>
      </c>
      <c r="AJ50" s="353">
        <v>127838</v>
      </c>
      <c r="AK50" s="352">
        <v>912140</v>
      </c>
      <c r="AL50" s="353">
        <v>3897</v>
      </c>
      <c r="AM50" s="352">
        <v>637</v>
      </c>
      <c r="AN50" s="353">
        <v>75230</v>
      </c>
      <c r="AO50" s="352">
        <v>124883</v>
      </c>
      <c r="AP50" s="353">
        <v>7788</v>
      </c>
      <c r="AQ50" s="352">
        <v>28411</v>
      </c>
      <c r="AR50" s="353">
        <v>39970</v>
      </c>
      <c r="AS50" s="352">
        <v>93272</v>
      </c>
      <c r="AT50" s="353">
        <v>1015792</v>
      </c>
      <c r="AU50" s="352">
        <v>129744</v>
      </c>
      <c r="AV50" s="353">
        <v>44407</v>
      </c>
      <c r="AW50" s="352">
        <v>601018</v>
      </c>
      <c r="AX50" s="353">
        <v>34622</v>
      </c>
      <c r="AY50" s="352">
        <v>135168</v>
      </c>
      <c r="AZ50" s="354">
        <v>48000</v>
      </c>
    </row>
    <row r="51" spans="2:52" ht="15" x14ac:dyDescent="0.25">
      <c r="B51" s="70" t="s">
        <v>64</v>
      </c>
      <c r="C51" s="372">
        <v>7501158</v>
      </c>
      <c r="H51" s="361" t="s">
        <v>64</v>
      </c>
      <c r="I51" s="352">
        <v>7501158</v>
      </c>
      <c r="J51" s="353">
        <v>157140</v>
      </c>
      <c r="K51" s="352">
        <v>108669</v>
      </c>
      <c r="L51" s="353">
        <v>142252</v>
      </c>
      <c r="M51" s="352">
        <v>75617</v>
      </c>
      <c r="N51" s="353">
        <v>1257494</v>
      </c>
      <c r="O51" s="352">
        <v>17867</v>
      </c>
      <c r="P51" s="353">
        <v>66338</v>
      </c>
      <c r="Q51" s="352">
        <v>167903</v>
      </c>
      <c r="R51" s="353">
        <v>749697</v>
      </c>
      <c r="S51" s="352">
        <v>899941</v>
      </c>
      <c r="T51" s="353">
        <v>55361</v>
      </c>
      <c r="U51" s="352">
        <v>994459</v>
      </c>
      <c r="V51" s="353">
        <v>10889</v>
      </c>
      <c r="W51" s="352">
        <v>26965</v>
      </c>
      <c r="X51" s="353">
        <v>41620</v>
      </c>
      <c r="Y51" s="352">
        <v>9017</v>
      </c>
      <c r="Z51" s="353">
        <v>144893</v>
      </c>
      <c r="AA51" s="352">
        <v>5083</v>
      </c>
      <c r="AB51" s="353">
        <v>266003</v>
      </c>
      <c r="AC51" s="352">
        <v>138252</v>
      </c>
      <c r="AD51" s="353">
        <v>463888</v>
      </c>
      <c r="AE51" s="352">
        <v>150839</v>
      </c>
      <c r="AF51" s="353">
        <v>344179</v>
      </c>
      <c r="AG51" s="352">
        <v>29046</v>
      </c>
      <c r="AH51" s="353">
        <v>71882</v>
      </c>
      <c r="AI51" s="352">
        <v>66773</v>
      </c>
      <c r="AJ51" s="353">
        <v>125674</v>
      </c>
      <c r="AK51" s="352">
        <v>913417</v>
      </c>
      <c r="AL51" s="353">
        <v>4055</v>
      </c>
      <c r="AM51" s="352">
        <v>637</v>
      </c>
      <c r="AN51" s="353">
        <v>76859</v>
      </c>
      <c r="AO51" s="352">
        <v>128140</v>
      </c>
      <c r="AP51" s="353">
        <v>8152</v>
      </c>
      <c r="AQ51" s="352">
        <v>29500</v>
      </c>
      <c r="AR51" s="353">
        <v>38583</v>
      </c>
      <c r="AS51" s="352">
        <v>94159</v>
      </c>
      <c r="AT51" s="353">
        <v>984060</v>
      </c>
      <c r="AU51" s="352">
        <v>125741</v>
      </c>
      <c r="AV51" s="353">
        <v>43584</v>
      </c>
      <c r="AW51" s="352">
        <v>552110</v>
      </c>
      <c r="AX51" s="353">
        <v>33083</v>
      </c>
      <c r="AY51" s="352">
        <v>130101</v>
      </c>
      <c r="AZ51" s="354">
        <v>49000</v>
      </c>
    </row>
    <row r="52" spans="2:52" ht="15" x14ac:dyDescent="0.25">
      <c r="B52" s="70" t="s">
        <v>65</v>
      </c>
      <c r="C52" s="372">
        <v>7577320</v>
      </c>
      <c r="H52" s="361" t="s">
        <v>65</v>
      </c>
      <c r="I52" s="352">
        <v>7577320</v>
      </c>
      <c r="J52" s="353">
        <v>156622</v>
      </c>
      <c r="K52" s="352">
        <v>105934</v>
      </c>
      <c r="L52" s="353">
        <v>135373</v>
      </c>
      <c r="M52" s="352">
        <v>78320</v>
      </c>
      <c r="N52" s="353">
        <v>1318041</v>
      </c>
      <c r="O52" s="352">
        <v>17128</v>
      </c>
      <c r="P52" s="353">
        <v>63156</v>
      </c>
      <c r="Q52" s="352">
        <v>167735</v>
      </c>
      <c r="R52" s="353">
        <v>743748</v>
      </c>
      <c r="S52" s="352">
        <v>893666</v>
      </c>
      <c r="T52" s="353">
        <v>56687</v>
      </c>
      <c r="U52" s="352">
        <v>987552</v>
      </c>
      <c r="V52" s="353">
        <v>10928</v>
      </c>
      <c r="W52" s="352">
        <v>27057</v>
      </c>
      <c r="X52" s="353">
        <v>41778</v>
      </c>
      <c r="Y52" s="352">
        <v>9094</v>
      </c>
      <c r="Z52" s="353">
        <v>144912</v>
      </c>
      <c r="AA52" s="352">
        <v>5208</v>
      </c>
      <c r="AB52" s="353">
        <v>254999</v>
      </c>
      <c r="AC52" s="352">
        <v>142010</v>
      </c>
      <c r="AD52" s="353">
        <v>456047</v>
      </c>
      <c r="AE52" s="352">
        <v>150119</v>
      </c>
      <c r="AF52" s="353">
        <v>385187</v>
      </c>
      <c r="AG52" s="352">
        <v>29726</v>
      </c>
      <c r="AH52" s="353">
        <v>68362</v>
      </c>
      <c r="AI52" s="352">
        <v>71449</v>
      </c>
      <c r="AJ52" s="353">
        <v>131068</v>
      </c>
      <c r="AK52" s="352">
        <v>925414</v>
      </c>
      <c r="AL52" s="353">
        <v>4031</v>
      </c>
      <c r="AM52" s="352">
        <v>704</v>
      </c>
      <c r="AN52" s="353">
        <v>76080</v>
      </c>
      <c r="AO52" s="352">
        <v>131074</v>
      </c>
      <c r="AP52" s="353">
        <v>7936</v>
      </c>
      <c r="AQ52" s="352">
        <v>29252</v>
      </c>
      <c r="AR52" s="353">
        <v>41601</v>
      </c>
      <c r="AS52" s="352">
        <v>93339</v>
      </c>
      <c r="AT52" s="353">
        <v>911196</v>
      </c>
      <c r="AU52" s="352">
        <v>127123</v>
      </c>
      <c r="AV52" s="353">
        <v>44791</v>
      </c>
      <c r="AW52" s="352">
        <v>560016</v>
      </c>
      <c r="AX52" s="353">
        <v>34820</v>
      </c>
      <c r="AY52" s="352">
        <v>135958</v>
      </c>
      <c r="AZ52" s="354">
        <v>46500</v>
      </c>
    </row>
    <row r="53" spans="2:52" ht="15" x14ac:dyDescent="0.25">
      <c r="B53" s="70" t="s">
        <v>66</v>
      </c>
      <c r="C53" s="372">
        <v>7618779</v>
      </c>
      <c r="H53" s="361" t="s">
        <v>66</v>
      </c>
      <c r="I53" s="352">
        <v>7618779</v>
      </c>
      <c r="J53" s="353">
        <v>157201</v>
      </c>
      <c r="K53" s="352">
        <v>93037</v>
      </c>
      <c r="L53" s="353">
        <v>135533</v>
      </c>
      <c r="M53" s="352">
        <v>83592</v>
      </c>
      <c r="N53" s="353">
        <v>1354898</v>
      </c>
      <c r="O53" s="352">
        <v>16259</v>
      </c>
      <c r="P53" s="353">
        <v>62480</v>
      </c>
      <c r="Q53" s="352">
        <v>167311</v>
      </c>
      <c r="R53" s="353">
        <v>747478</v>
      </c>
      <c r="S53" s="352">
        <v>890223</v>
      </c>
      <c r="T53" s="353">
        <v>58304</v>
      </c>
      <c r="U53" s="352">
        <v>991447</v>
      </c>
      <c r="V53" s="353">
        <v>10990</v>
      </c>
      <c r="W53" s="352">
        <v>26849</v>
      </c>
      <c r="X53" s="353">
        <v>41669</v>
      </c>
      <c r="Y53" s="352">
        <v>9123</v>
      </c>
      <c r="Z53" s="353">
        <v>138280</v>
      </c>
      <c r="AA53" s="352">
        <v>5079</v>
      </c>
      <c r="AB53" s="353">
        <v>252511</v>
      </c>
      <c r="AC53" s="352">
        <v>141866</v>
      </c>
      <c r="AD53" s="353">
        <v>451448</v>
      </c>
      <c r="AE53" s="352">
        <v>150434</v>
      </c>
      <c r="AF53" s="353">
        <v>390391</v>
      </c>
      <c r="AG53" s="352">
        <v>30741</v>
      </c>
      <c r="AH53" s="353">
        <v>68962</v>
      </c>
      <c r="AI53" s="352">
        <v>73309</v>
      </c>
      <c r="AJ53" s="353">
        <v>137285</v>
      </c>
      <c r="AK53" s="352">
        <v>932079</v>
      </c>
      <c r="AL53" s="353">
        <v>4120</v>
      </c>
      <c r="AM53" s="352">
        <v>650</v>
      </c>
      <c r="AN53" s="353">
        <v>74102</v>
      </c>
      <c r="AO53" s="352">
        <v>132348</v>
      </c>
      <c r="AP53" s="353">
        <v>8038</v>
      </c>
      <c r="AQ53" s="352">
        <v>29111</v>
      </c>
      <c r="AR53" s="353">
        <v>39441</v>
      </c>
      <c r="AS53" s="352">
        <v>93959</v>
      </c>
      <c r="AT53" s="353">
        <v>795116</v>
      </c>
      <c r="AU53" s="352">
        <v>127128</v>
      </c>
      <c r="AV53" s="353">
        <v>43894</v>
      </c>
      <c r="AW53" s="352">
        <v>551663</v>
      </c>
      <c r="AX53" s="353">
        <v>33485</v>
      </c>
      <c r="AY53" s="352">
        <v>126598</v>
      </c>
      <c r="AZ53" s="354">
        <v>48000</v>
      </c>
    </row>
    <row r="54" spans="2:52" ht="15" x14ac:dyDescent="0.25">
      <c r="B54" s="70" t="s">
        <v>67</v>
      </c>
      <c r="C54" s="372">
        <v>7489947</v>
      </c>
      <c r="H54" s="361" t="s">
        <v>67</v>
      </c>
      <c r="I54" s="352">
        <v>7489947</v>
      </c>
      <c r="J54" s="353">
        <v>161275</v>
      </c>
      <c r="K54" s="352">
        <v>91679</v>
      </c>
      <c r="L54" s="353">
        <v>136975</v>
      </c>
      <c r="M54" s="352">
        <v>89520</v>
      </c>
      <c r="N54" s="353">
        <v>1393452</v>
      </c>
      <c r="O54" s="352">
        <v>16383</v>
      </c>
      <c r="P54" s="353">
        <v>62034</v>
      </c>
      <c r="Q54" s="352">
        <v>159976</v>
      </c>
      <c r="R54" s="353">
        <v>727995</v>
      </c>
      <c r="S54" s="352">
        <v>910279</v>
      </c>
      <c r="T54" s="353">
        <v>60745</v>
      </c>
      <c r="U54" s="352">
        <v>1000399</v>
      </c>
      <c r="V54" s="353">
        <v>11104</v>
      </c>
      <c r="W54" s="352">
        <v>26915</v>
      </c>
      <c r="X54" s="353">
        <v>41932</v>
      </c>
      <c r="Y54" s="352">
        <v>9064</v>
      </c>
      <c r="Z54" s="353">
        <v>125791</v>
      </c>
      <c r="AA54" s="352">
        <v>5071</v>
      </c>
      <c r="AB54" s="353">
        <v>254164</v>
      </c>
      <c r="AC54" s="352">
        <v>142172</v>
      </c>
      <c r="AD54" s="353">
        <v>453846</v>
      </c>
      <c r="AE54" s="352">
        <v>152310</v>
      </c>
      <c r="AF54" s="353">
        <v>203184</v>
      </c>
      <c r="AG54" s="352">
        <v>31898</v>
      </c>
      <c r="AH54" s="353">
        <v>71346</v>
      </c>
      <c r="AI54" s="352">
        <v>73789</v>
      </c>
      <c r="AJ54" s="353">
        <v>138342</v>
      </c>
      <c r="AK54" s="352">
        <v>938307</v>
      </c>
      <c r="AL54" s="353">
        <v>4412</v>
      </c>
      <c r="AM54" s="352">
        <v>613</v>
      </c>
      <c r="AN54" s="353">
        <v>73712</v>
      </c>
      <c r="AO54" s="352">
        <v>135157</v>
      </c>
      <c r="AP54" s="353">
        <v>8298</v>
      </c>
      <c r="AQ54" s="352">
        <v>29180</v>
      </c>
      <c r="AR54" s="353">
        <v>36712</v>
      </c>
      <c r="AS54" s="352">
        <v>93728</v>
      </c>
      <c r="AT54" s="353">
        <v>888281</v>
      </c>
      <c r="AU54" s="352">
        <v>129756</v>
      </c>
      <c r="AV54" s="353">
        <v>44647</v>
      </c>
      <c r="AW54" s="352">
        <v>567394</v>
      </c>
      <c r="AX54" s="353">
        <v>37158</v>
      </c>
      <c r="AY54" s="352">
        <v>129699</v>
      </c>
      <c r="AZ54" s="354">
        <v>51500</v>
      </c>
    </row>
    <row r="55" spans="2:52" ht="15" x14ac:dyDescent="0.25">
      <c r="B55" s="70" t="s">
        <v>68</v>
      </c>
      <c r="C55" s="372">
        <v>7507459</v>
      </c>
      <c r="H55" s="361" t="s">
        <v>68</v>
      </c>
      <c r="I55" s="352">
        <v>7507459</v>
      </c>
      <c r="J55" s="353">
        <v>164564</v>
      </c>
      <c r="K55" s="352">
        <v>93092</v>
      </c>
      <c r="L55" s="353">
        <v>142157</v>
      </c>
      <c r="M55" s="352">
        <v>86555</v>
      </c>
      <c r="N55" s="353">
        <v>1398539</v>
      </c>
      <c r="O55" s="352">
        <v>16595</v>
      </c>
      <c r="P55" s="353">
        <v>62051</v>
      </c>
      <c r="Q55" s="352">
        <v>154376</v>
      </c>
      <c r="R55" s="353">
        <v>722090</v>
      </c>
      <c r="S55" s="352">
        <v>912367</v>
      </c>
      <c r="T55" s="353">
        <v>61283</v>
      </c>
      <c r="U55" s="352">
        <v>997995</v>
      </c>
      <c r="V55" s="353">
        <v>11049</v>
      </c>
      <c r="W55" s="352">
        <v>26348</v>
      </c>
      <c r="X55" s="353">
        <v>42026</v>
      </c>
      <c r="Y55" s="352">
        <v>9063</v>
      </c>
      <c r="Z55" s="353">
        <v>120846</v>
      </c>
      <c r="AA55" s="352">
        <v>5300</v>
      </c>
      <c r="AB55" s="353">
        <v>258240</v>
      </c>
      <c r="AC55" s="352">
        <v>143017</v>
      </c>
      <c r="AD55" s="353">
        <v>459051</v>
      </c>
      <c r="AE55" s="352">
        <v>153504</v>
      </c>
      <c r="AF55" s="353">
        <v>207214</v>
      </c>
      <c r="AG55" s="352">
        <v>31902</v>
      </c>
      <c r="AH55" s="353">
        <v>73487</v>
      </c>
      <c r="AI55" s="352">
        <v>73997</v>
      </c>
      <c r="AJ55" s="353">
        <v>138375</v>
      </c>
      <c r="AK55" s="352">
        <v>942376</v>
      </c>
      <c r="AL55" s="353">
        <v>4360</v>
      </c>
      <c r="AM55" s="352">
        <v>614</v>
      </c>
      <c r="AN55" s="353">
        <v>72558</v>
      </c>
      <c r="AO55" s="352">
        <v>135381</v>
      </c>
      <c r="AP55" s="353">
        <v>8367</v>
      </c>
      <c r="AQ55" s="352">
        <v>29697</v>
      </c>
      <c r="AR55" s="353">
        <v>39571</v>
      </c>
      <c r="AS55" s="352">
        <v>96097</v>
      </c>
      <c r="AT55" s="353">
        <v>1095609</v>
      </c>
      <c r="AU55" s="352">
        <v>132946</v>
      </c>
      <c r="AV55" s="353">
        <v>44036</v>
      </c>
      <c r="AW55" s="352">
        <v>560689</v>
      </c>
      <c r="AX55" s="353">
        <v>38104</v>
      </c>
      <c r="AY55" s="352">
        <v>134604</v>
      </c>
      <c r="AZ55" s="354">
        <v>52500</v>
      </c>
    </row>
    <row r="56" spans="2:52" ht="15" x14ac:dyDescent="0.25">
      <c r="B56" s="70" t="s">
        <v>69</v>
      </c>
      <c r="C56" s="372">
        <v>7593926</v>
      </c>
      <c r="H56" s="361" t="s">
        <v>69</v>
      </c>
      <c r="I56" s="352">
        <v>7593926</v>
      </c>
      <c r="J56" s="353">
        <v>169080</v>
      </c>
      <c r="K56" s="352">
        <v>96589</v>
      </c>
      <c r="L56" s="353">
        <v>148424</v>
      </c>
      <c r="M56" s="352">
        <v>84374</v>
      </c>
      <c r="N56" s="353">
        <v>1425189</v>
      </c>
      <c r="O56" s="352">
        <v>17297</v>
      </c>
      <c r="P56" s="353">
        <v>61487</v>
      </c>
      <c r="Q56" s="352">
        <v>149242</v>
      </c>
      <c r="R56" s="353">
        <v>730731</v>
      </c>
      <c r="S56" s="352">
        <v>921432</v>
      </c>
      <c r="T56" s="353">
        <v>58747</v>
      </c>
      <c r="U56" s="352">
        <v>1011217</v>
      </c>
      <c r="V56" s="353">
        <v>11189</v>
      </c>
      <c r="W56" s="352">
        <v>27771</v>
      </c>
      <c r="X56" s="353">
        <v>43504</v>
      </c>
      <c r="Y56" s="352">
        <v>8941</v>
      </c>
      <c r="Z56" s="353">
        <v>118949</v>
      </c>
      <c r="AA56" s="352">
        <v>5574</v>
      </c>
      <c r="AB56" s="353">
        <v>262968</v>
      </c>
      <c r="AC56" s="352">
        <v>144074</v>
      </c>
      <c r="AD56" s="353">
        <v>469125</v>
      </c>
      <c r="AE56" s="352">
        <v>155002</v>
      </c>
      <c r="AF56" s="353">
        <v>211275</v>
      </c>
      <c r="AG56" s="352">
        <v>30856</v>
      </c>
      <c r="AH56" s="353">
        <v>75940</v>
      </c>
      <c r="AI56" s="352">
        <v>75413</v>
      </c>
      <c r="AJ56" s="353">
        <v>137714</v>
      </c>
      <c r="AK56" s="352">
        <v>941822</v>
      </c>
      <c r="AL56" s="353">
        <v>4414</v>
      </c>
      <c r="AM56" s="352">
        <v>663</v>
      </c>
      <c r="AN56" s="353">
        <v>71335</v>
      </c>
      <c r="AO56" s="352">
        <v>137385</v>
      </c>
      <c r="AP56" s="353">
        <v>8362</v>
      </c>
      <c r="AQ56" s="352">
        <v>29682</v>
      </c>
      <c r="AR56" s="353">
        <v>40209</v>
      </c>
      <c r="AS56" s="352">
        <v>92871</v>
      </c>
      <c r="AT56" s="353">
        <v>1024036</v>
      </c>
      <c r="AU56" s="352">
        <v>139177</v>
      </c>
      <c r="AV56" s="353">
        <v>48095</v>
      </c>
      <c r="AW56" s="352">
        <v>584673</v>
      </c>
      <c r="AX56" s="353">
        <v>40517</v>
      </c>
      <c r="AY56" s="352">
        <v>131780</v>
      </c>
      <c r="AZ56" s="354">
        <v>53500</v>
      </c>
    </row>
    <row r="57" spans="2:52" ht="15" x14ac:dyDescent="0.25">
      <c r="B57" s="70" t="s">
        <v>70</v>
      </c>
      <c r="C57" s="372">
        <v>7438243</v>
      </c>
      <c r="H57" s="361" t="s">
        <v>70</v>
      </c>
      <c r="I57" s="352">
        <v>7438243</v>
      </c>
      <c r="J57" s="353">
        <v>165652</v>
      </c>
      <c r="K57" s="352">
        <v>97353</v>
      </c>
      <c r="L57" s="353">
        <v>143051</v>
      </c>
      <c r="M57" s="352">
        <v>82413</v>
      </c>
      <c r="N57" s="353">
        <v>1413324</v>
      </c>
      <c r="O57" s="352">
        <v>17230</v>
      </c>
      <c r="P57" s="353">
        <v>59966</v>
      </c>
      <c r="Q57" s="352">
        <v>146611</v>
      </c>
      <c r="R57" s="353">
        <v>695017</v>
      </c>
      <c r="S57" s="352">
        <v>911514</v>
      </c>
      <c r="T57" s="353">
        <v>59347</v>
      </c>
      <c r="U57" s="352">
        <v>948982</v>
      </c>
      <c r="V57" s="353">
        <v>11228</v>
      </c>
      <c r="W57" s="352">
        <v>28567</v>
      </c>
      <c r="X57" s="353">
        <v>44233</v>
      </c>
      <c r="Y57" s="352">
        <v>8798</v>
      </c>
      <c r="Z57" s="353">
        <v>117182</v>
      </c>
      <c r="AA57" s="352">
        <v>5618</v>
      </c>
      <c r="AB57" s="353">
        <v>258304</v>
      </c>
      <c r="AC57" s="352">
        <v>142782</v>
      </c>
      <c r="AD57" s="353">
        <v>479065</v>
      </c>
      <c r="AE57" s="352">
        <v>151275</v>
      </c>
      <c r="AF57" s="353">
        <v>213402</v>
      </c>
      <c r="AG57" s="352">
        <v>30775</v>
      </c>
      <c r="AH57" s="353">
        <v>74781</v>
      </c>
      <c r="AI57" s="352">
        <v>76087</v>
      </c>
      <c r="AJ57" s="353">
        <v>128140</v>
      </c>
      <c r="AK57" s="352">
        <v>927546</v>
      </c>
      <c r="AL57" s="353">
        <v>4380</v>
      </c>
      <c r="AM57" s="352">
        <v>641</v>
      </c>
      <c r="AN57" s="353">
        <v>68388</v>
      </c>
      <c r="AO57" s="352">
        <v>133323</v>
      </c>
      <c r="AP57" s="353">
        <v>8695</v>
      </c>
      <c r="AQ57" s="352">
        <v>28701</v>
      </c>
      <c r="AR57" s="353">
        <v>41903</v>
      </c>
      <c r="AS57" s="352">
        <v>96613</v>
      </c>
      <c r="AT57" s="353">
        <v>890648</v>
      </c>
      <c r="AU57" s="352">
        <v>144832</v>
      </c>
      <c r="AV57" s="353">
        <v>49015</v>
      </c>
      <c r="AW57" s="352">
        <v>622484</v>
      </c>
      <c r="AX57" s="353">
        <v>42579</v>
      </c>
      <c r="AY57" s="352">
        <v>134919</v>
      </c>
      <c r="AZ57" s="354">
        <v>54200</v>
      </c>
    </row>
    <row r="58" spans="2:52" ht="15" x14ac:dyDescent="0.25">
      <c r="B58" s="70" t="s">
        <v>71</v>
      </c>
      <c r="C58" s="372">
        <v>7252058</v>
      </c>
      <c r="H58" s="361" t="s">
        <v>71</v>
      </c>
      <c r="I58" s="352">
        <v>7252058</v>
      </c>
      <c r="J58" s="353">
        <v>161799</v>
      </c>
      <c r="K58" s="352">
        <v>98009</v>
      </c>
      <c r="L58" s="353">
        <v>128623</v>
      </c>
      <c r="M58" s="352">
        <v>77725</v>
      </c>
      <c r="N58" s="353">
        <v>1368092</v>
      </c>
      <c r="O58" s="352">
        <v>17961</v>
      </c>
      <c r="P58" s="353">
        <v>58447</v>
      </c>
      <c r="Q58" s="352">
        <v>147472</v>
      </c>
      <c r="R58" s="353">
        <v>671388</v>
      </c>
      <c r="S58" s="352">
        <v>878890</v>
      </c>
      <c r="T58" s="353">
        <v>60780</v>
      </c>
      <c r="U58" s="352">
        <v>917119</v>
      </c>
      <c r="V58" s="353">
        <v>11208</v>
      </c>
      <c r="W58" s="352">
        <v>29576</v>
      </c>
      <c r="X58" s="353">
        <v>45984</v>
      </c>
      <c r="Y58" s="352">
        <v>8350</v>
      </c>
      <c r="Z58" s="353">
        <v>113423</v>
      </c>
      <c r="AA58" s="352">
        <v>6026</v>
      </c>
      <c r="AB58" s="353">
        <v>253699</v>
      </c>
      <c r="AC58" s="352">
        <v>139295</v>
      </c>
      <c r="AD58" s="353">
        <v>483123</v>
      </c>
      <c r="AE58" s="352">
        <v>150820</v>
      </c>
      <c r="AF58" s="353">
        <v>216523</v>
      </c>
      <c r="AG58" s="352">
        <v>30715</v>
      </c>
      <c r="AH58" s="353">
        <v>71731</v>
      </c>
      <c r="AI58" s="352">
        <v>75156</v>
      </c>
      <c r="AJ58" s="353">
        <v>122017</v>
      </c>
      <c r="AK58" s="352">
        <v>908107</v>
      </c>
      <c r="AL58" s="353">
        <v>4351</v>
      </c>
      <c r="AM58" s="352">
        <v>628</v>
      </c>
      <c r="AN58" s="353">
        <v>66687</v>
      </c>
      <c r="AO58" s="352">
        <v>128126</v>
      </c>
      <c r="AP58" s="353">
        <v>8575</v>
      </c>
      <c r="AQ58" s="352">
        <v>27148</v>
      </c>
      <c r="AR58" s="353">
        <v>41145</v>
      </c>
      <c r="AS58" s="352">
        <v>97742</v>
      </c>
      <c r="AT58" s="353">
        <v>871964</v>
      </c>
      <c r="AU58" s="352">
        <v>149051</v>
      </c>
      <c r="AV58" s="353">
        <v>51211</v>
      </c>
      <c r="AW58" s="352">
        <v>635389</v>
      </c>
      <c r="AX58" s="353">
        <v>43099</v>
      </c>
      <c r="AY58" s="352">
        <v>132258</v>
      </c>
      <c r="AZ58" s="354">
        <v>56400</v>
      </c>
    </row>
    <row r="59" spans="2:52" ht="15" x14ac:dyDescent="0.25">
      <c r="B59" s="70" t="s">
        <v>72</v>
      </c>
      <c r="C59" s="372">
        <v>7201010</v>
      </c>
      <c r="H59" s="361" t="s">
        <v>72</v>
      </c>
      <c r="I59" s="352">
        <v>7201010</v>
      </c>
      <c r="J59" s="353">
        <v>161084</v>
      </c>
      <c r="K59" s="352">
        <v>100701</v>
      </c>
      <c r="L59" s="353">
        <v>125307</v>
      </c>
      <c r="M59" s="352">
        <v>75418</v>
      </c>
      <c r="N59" s="353">
        <v>1348394</v>
      </c>
      <c r="O59" s="352">
        <v>18499</v>
      </c>
      <c r="P59" s="353">
        <v>56896</v>
      </c>
      <c r="Q59" s="352">
        <v>148189</v>
      </c>
      <c r="R59" s="353">
        <v>654920</v>
      </c>
      <c r="S59" s="352">
        <v>878533</v>
      </c>
      <c r="T59" s="353">
        <v>61991</v>
      </c>
      <c r="U59" s="352">
        <v>898466</v>
      </c>
      <c r="V59" s="353">
        <v>11191</v>
      </c>
      <c r="W59" s="352">
        <v>30337</v>
      </c>
      <c r="X59" s="353">
        <v>47886</v>
      </c>
      <c r="Y59" s="352">
        <v>8235</v>
      </c>
      <c r="Z59" s="353">
        <v>120016</v>
      </c>
      <c r="AA59" s="352">
        <v>6001</v>
      </c>
      <c r="AB59" s="353">
        <v>251034</v>
      </c>
      <c r="AC59" s="352">
        <v>135483</v>
      </c>
      <c r="AD59" s="353">
        <v>500571</v>
      </c>
      <c r="AE59" s="352">
        <v>150038</v>
      </c>
      <c r="AF59" s="353">
        <v>231101</v>
      </c>
      <c r="AG59" s="352">
        <v>30842</v>
      </c>
      <c r="AH59" s="353">
        <v>73970</v>
      </c>
      <c r="AI59" s="352">
        <v>74706</v>
      </c>
      <c r="AJ59" s="353">
        <v>117924</v>
      </c>
      <c r="AK59" s="352">
        <v>883277</v>
      </c>
      <c r="AL59" s="353">
        <v>4119</v>
      </c>
      <c r="AM59" s="352">
        <v>601</v>
      </c>
      <c r="AN59" s="353">
        <v>65512</v>
      </c>
      <c r="AO59" s="352">
        <v>123612</v>
      </c>
      <c r="AP59" s="353">
        <v>8598</v>
      </c>
      <c r="AQ59" s="352">
        <v>27956</v>
      </c>
      <c r="AR59" s="353">
        <v>43400</v>
      </c>
      <c r="AS59" s="352">
        <v>101405</v>
      </c>
      <c r="AT59" s="353">
        <v>762992</v>
      </c>
      <c r="AU59" s="352">
        <v>154252</v>
      </c>
      <c r="AV59" s="353">
        <v>53615</v>
      </c>
      <c r="AW59" s="352">
        <v>657082</v>
      </c>
      <c r="AX59" s="353">
        <v>47029</v>
      </c>
      <c r="AY59" s="352">
        <v>130310</v>
      </c>
      <c r="AZ59" s="354">
        <v>58400</v>
      </c>
    </row>
    <row r="60" spans="2:52" ht="15" x14ac:dyDescent="0.25">
      <c r="B60" s="70" t="s">
        <v>73</v>
      </c>
      <c r="C60" s="372">
        <v>7118783</v>
      </c>
      <c r="H60" s="361" t="s">
        <v>73</v>
      </c>
      <c r="I60" s="352">
        <v>7118783</v>
      </c>
      <c r="J60" s="353">
        <v>158667</v>
      </c>
      <c r="K60" s="352">
        <v>100325</v>
      </c>
      <c r="L60" s="353">
        <v>122688</v>
      </c>
      <c r="M60" s="352">
        <v>75167</v>
      </c>
      <c r="N60" s="353">
        <v>1301653</v>
      </c>
      <c r="O60" s="352">
        <v>18539</v>
      </c>
      <c r="P60" s="353">
        <v>56690</v>
      </c>
      <c r="Q60" s="352">
        <v>148319</v>
      </c>
      <c r="R60" s="353">
        <v>656942</v>
      </c>
      <c r="S60" s="352">
        <v>875856</v>
      </c>
      <c r="T60" s="353">
        <v>62320</v>
      </c>
      <c r="U60" s="352">
        <v>870010</v>
      </c>
      <c r="V60" s="353">
        <v>11112</v>
      </c>
      <c r="W60" s="352">
        <v>30362</v>
      </c>
      <c r="X60" s="353">
        <v>47583</v>
      </c>
      <c r="Y60" s="352">
        <v>7856</v>
      </c>
      <c r="Z60" s="353">
        <v>124828</v>
      </c>
      <c r="AA60" s="352">
        <v>6296</v>
      </c>
      <c r="AB60" s="353">
        <v>244179</v>
      </c>
      <c r="AC60" s="352">
        <v>129956</v>
      </c>
      <c r="AD60" s="353">
        <v>528292</v>
      </c>
      <c r="AE60" s="352">
        <v>148965</v>
      </c>
      <c r="AF60" s="353">
        <v>246791</v>
      </c>
      <c r="AG60" s="352">
        <v>30164</v>
      </c>
      <c r="AH60" s="353">
        <v>73693</v>
      </c>
      <c r="AI60" s="352">
        <v>74223</v>
      </c>
      <c r="AJ60" s="353">
        <v>116249</v>
      </c>
      <c r="AK60" s="352">
        <v>851058</v>
      </c>
      <c r="AL60" s="353">
        <v>4341</v>
      </c>
      <c r="AM60" s="352">
        <v>613</v>
      </c>
      <c r="AN60" s="353">
        <v>64714</v>
      </c>
      <c r="AO60" s="352">
        <v>120169</v>
      </c>
      <c r="AP60" s="353">
        <v>8738</v>
      </c>
      <c r="AQ60" s="352">
        <v>28845</v>
      </c>
      <c r="AR60" s="353">
        <v>45959</v>
      </c>
      <c r="AS60" s="352">
        <v>104523</v>
      </c>
      <c r="AT60" s="353">
        <v>888782</v>
      </c>
      <c r="AU60" s="352">
        <v>156139</v>
      </c>
      <c r="AV60" s="353">
        <v>55664</v>
      </c>
      <c r="AW60" s="352">
        <v>678597</v>
      </c>
      <c r="AX60" s="353">
        <v>48235</v>
      </c>
      <c r="AY60" s="352">
        <v>137160</v>
      </c>
      <c r="AZ60" s="354">
        <v>52400</v>
      </c>
    </row>
    <row r="61" spans="2:52" ht="15" x14ac:dyDescent="0.25">
      <c r="B61" s="70" t="s">
        <v>74</v>
      </c>
      <c r="C61" s="372">
        <v>7023055</v>
      </c>
      <c r="H61" s="361" t="s">
        <v>74</v>
      </c>
      <c r="I61" s="352">
        <v>7023055</v>
      </c>
      <c r="J61" s="353">
        <v>158336</v>
      </c>
      <c r="K61" s="352">
        <v>98158</v>
      </c>
      <c r="L61" s="353">
        <v>121007</v>
      </c>
      <c r="M61" s="352">
        <v>71738</v>
      </c>
      <c r="N61" s="353">
        <v>1265624</v>
      </c>
      <c r="O61" s="352">
        <v>18209</v>
      </c>
      <c r="P61" s="353">
        <v>54453</v>
      </c>
      <c r="Q61" s="352">
        <v>146885</v>
      </c>
      <c r="R61" s="353">
        <v>637968</v>
      </c>
      <c r="S61" s="352">
        <v>868727</v>
      </c>
      <c r="T61" s="353">
        <v>62655</v>
      </c>
      <c r="U61" s="352">
        <v>848973</v>
      </c>
      <c r="V61" s="353">
        <v>10799</v>
      </c>
      <c r="W61" s="352">
        <v>29736</v>
      </c>
      <c r="X61" s="353">
        <v>46560</v>
      </c>
      <c r="Y61" s="352">
        <v>7641</v>
      </c>
      <c r="Z61" s="353">
        <v>124815</v>
      </c>
      <c r="AA61" s="352">
        <v>6163</v>
      </c>
      <c r="AB61" s="353">
        <v>241775</v>
      </c>
      <c r="AC61" s="352">
        <v>125147</v>
      </c>
      <c r="AD61" s="353">
        <v>561952</v>
      </c>
      <c r="AE61" s="352">
        <v>142061</v>
      </c>
      <c r="AF61" s="353">
        <v>256294</v>
      </c>
      <c r="AG61" s="352">
        <v>29780</v>
      </c>
      <c r="AH61" s="353">
        <v>72474</v>
      </c>
      <c r="AI61" s="352">
        <v>73784</v>
      </c>
      <c r="AJ61" s="353">
        <v>116360</v>
      </c>
      <c r="AK61" s="352">
        <v>824981</v>
      </c>
      <c r="AL61" s="353">
        <v>4376</v>
      </c>
      <c r="AM61" s="352">
        <v>583</v>
      </c>
      <c r="AN61" s="353">
        <v>64771</v>
      </c>
      <c r="AO61" s="352">
        <v>116355</v>
      </c>
      <c r="AP61" s="353">
        <v>8461</v>
      </c>
      <c r="AQ61" s="352">
        <v>28273</v>
      </c>
      <c r="AR61" s="353">
        <v>40917</v>
      </c>
      <c r="AS61" s="352">
        <v>100708</v>
      </c>
      <c r="AT61" s="353">
        <v>806822</v>
      </c>
      <c r="AU61" s="352">
        <v>153064</v>
      </c>
      <c r="AV61" s="353">
        <v>55621</v>
      </c>
      <c r="AW61" s="352">
        <v>644613</v>
      </c>
      <c r="AX61" s="353">
        <v>45409</v>
      </c>
      <c r="AY61" s="352">
        <v>126329</v>
      </c>
      <c r="AZ61" s="354">
        <v>50200</v>
      </c>
    </row>
    <row r="62" spans="2:52" ht="15" x14ac:dyDescent="0.25">
      <c r="B62" s="70" t="s">
        <v>75</v>
      </c>
      <c r="C62" s="372">
        <v>6880086</v>
      </c>
      <c r="H62" s="361" t="s">
        <v>75</v>
      </c>
      <c r="I62" s="352">
        <v>6880086</v>
      </c>
      <c r="J62" s="353">
        <v>153981</v>
      </c>
      <c r="K62" s="352">
        <v>99305</v>
      </c>
      <c r="L62" s="353">
        <v>130361</v>
      </c>
      <c r="M62" s="352">
        <v>71921</v>
      </c>
      <c r="N62" s="353">
        <v>1193969</v>
      </c>
      <c r="O62" s="352">
        <v>17717</v>
      </c>
      <c r="P62" s="353">
        <v>52370</v>
      </c>
      <c r="Q62" s="352">
        <v>143516</v>
      </c>
      <c r="R62" s="353">
        <v>622817</v>
      </c>
      <c r="S62" s="352">
        <v>849761</v>
      </c>
      <c r="T62" s="353">
        <v>61821</v>
      </c>
      <c r="U62" s="352">
        <v>810731</v>
      </c>
      <c r="V62" s="353">
        <v>10386</v>
      </c>
      <c r="W62" s="352">
        <v>29658</v>
      </c>
      <c r="X62" s="353">
        <v>45383</v>
      </c>
      <c r="Y62" s="352">
        <v>7357</v>
      </c>
      <c r="Z62" s="353">
        <v>129688</v>
      </c>
      <c r="AA62" s="352">
        <v>6193</v>
      </c>
      <c r="AB62" s="353">
        <v>234959</v>
      </c>
      <c r="AC62" s="352">
        <v>119131</v>
      </c>
      <c r="AD62" s="353">
        <v>579769</v>
      </c>
      <c r="AE62" s="352">
        <v>141522</v>
      </c>
      <c r="AF62" s="353">
        <v>269210</v>
      </c>
      <c r="AG62" s="352">
        <v>29511</v>
      </c>
      <c r="AH62" s="353">
        <v>75225</v>
      </c>
      <c r="AI62" s="352">
        <v>71329</v>
      </c>
      <c r="AJ62" s="353">
        <v>115673</v>
      </c>
      <c r="AK62" s="352">
        <v>806822</v>
      </c>
      <c r="AL62" s="353">
        <v>4167</v>
      </c>
      <c r="AM62" s="352">
        <v>560</v>
      </c>
      <c r="AN62" s="353">
        <v>63990</v>
      </c>
      <c r="AO62" s="352">
        <v>111835</v>
      </c>
      <c r="AP62" s="353">
        <v>8696</v>
      </c>
      <c r="AQ62" s="352">
        <v>27314</v>
      </c>
      <c r="AR62" s="353">
        <v>41833</v>
      </c>
      <c r="AS62" s="352">
        <v>102008</v>
      </c>
      <c r="AT62" s="353">
        <v>680701</v>
      </c>
      <c r="AU62" s="352">
        <v>151455</v>
      </c>
      <c r="AV62" s="353">
        <v>51408</v>
      </c>
      <c r="AW62" s="352">
        <v>636565</v>
      </c>
      <c r="AX62" s="353">
        <v>44446</v>
      </c>
      <c r="AY62" s="352">
        <v>119983</v>
      </c>
      <c r="AZ62" s="354">
        <v>47000</v>
      </c>
    </row>
    <row r="63" spans="2:52" ht="15" x14ac:dyDescent="0.25">
      <c r="B63" s="70" t="s">
        <v>76</v>
      </c>
      <c r="C63" s="372">
        <v>6810244</v>
      </c>
      <c r="H63" s="361" t="s">
        <v>76</v>
      </c>
      <c r="I63" s="352">
        <v>6810244</v>
      </c>
      <c r="J63" s="353">
        <v>150073</v>
      </c>
      <c r="K63" s="352">
        <v>99799</v>
      </c>
      <c r="L63" s="353">
        <v>139741</v>
      </c>
      <c r="M63" s="352">
        <v>71035</v>
      </c>
      <c r="N63" s="353">
        <v>1166077</v>
      </c>
      <c r="O63" s="352">
        <v>17550</v>
      </c>
      <c r="P63" s="353">
        <v>52361</v>
      </c>
      <c r="Q63" s="352">
        <v>138646</v>
      </c>
      <c r="R63" s="353">
        <v>606020</v>
      </c>
      <c r="S63" s="352">
        <v>845448</v>
      </c>
      <c r="T63" s="353">
        <v>61204</v>
      </c>
      <c r="U63" s="352">
        <v>802673</v>
      </c>
      <c r="V63" s="353">
        <v>9935</v>
      </c>
      <c r="W63" s="352">
        <v>28561</v>
      </c>
      <c r="X63" s="353">
        <v>41859</v>
      </c>
      <c r="Y63" s="352">
        <v>7192</v>
      </c>
      <c r="Z63" s="353">
        <v>133007</v>
      </c>
      <c r="AA63" s="352">
        <v>6269</v>
      </c>
      <c r="AB63" s="353">
        <v>229715</v>
      </c>
      <c r="AC63" s="352">
        <v>116517</v>
      </c>
      <c r="AD63" s="353">
        <v>587021</v>
      </c>
      <c r="AE63" s="352">
        <v>139560</v>
      </c>
      <c r="AF63" s="353">
        <v>278972</v>
      </c>
      <c r="AG63" s="352">
        <v>29977</v>
      </c>
      <c r="AH63" s="353">
        <v>77006</v>
      </c>
      <c r="AI63" s="352">
        <v>74333</v>
      </c>
      <c r="AJ63" s="353">
        <v>116588</v>
      </c>
      <c r="AK63" s="352">
        <v>783105</v>
      </c>
      <c r="AL63" s="353">
        <v>4144</v>
      </c>
      <c r="AM63" s="352">
        <v>565</v>
      </c>
      <c r="AN63" s="353">
        <v>62527</v>
      </c>
      <c r="AO63" s="352">
        <v>108928</v>
      </c>
      <c r="AP63" s="353">
        <v>8505</v>
      </c>
      <c r="AQ63" s="352">
        <v>27060</v>
      </c>
      <c r="AR63" s="353">
        <v>36745</v>
      </c>
      <c r="AS63" s="352">
        <v>100261</v>
      </c>
      <c r="AT63" s="353">
        <v>605205</v>
      </c>
      <c r="AU63" s="352">
        <v>143033</v>
      </c>
      <c r="AV63" s="353">
        <v>50610</v>
      </c>
      <c r="AW63" s="352">
        <v>606224</v>
      </c>
      <c r="AX63" s="353">
        <v>41418</v>
      </c>
      <c r="AY63" s="352">
        <v>104367</v>
      </c>
      <c r="AZ63" s="354">
        <v>48000</v>
      </c>
    </row>
    <row r="64" spans="2:52" ht="15" x14ac:dyDescent="0.25">
      <c r="B64" s="70" t="s">
        <v>77</v>
      </c>
      <c r="C64" s="372">
        <v>6697305</v>
      </c>
      <c r="H64" s="361" t="s">
        <v>77</v>
      </c>
      <c r="I64" s="352">
        <v>6697305</v>
      </c>
      <c r="J64" s="353">
        <v>146665</v>
      </c>
      <c r="K64" s="352">
        <v>103307</v>
      </c>
      <c r="L64" s="353">
        <v>143922</v>
      </c>
      <c r="M64" s="352">
        <v>71167</v>
      </c>
      <c r="N64" s="353">
        <v>1132207</v>
      </c>
      <c r="O64" s="352">
        <v>17293</v>
      </c>
      <c r="P64" s="353">
        <v>50801</v>
      </c>
      <c r="Q64" s="352">
        <v>140477</v>
      </c>
      <c r="R64" s="353">
        <v>565024</v>
      </c>
      <c r="S64" s="352">
        <v>839064</v>
      </c>
      <c r="T64" s="353">
        <v>63547</v>
      </c>
      <c r="U64" s="352">
        <v>785942</v>
      </c>
      <c r="V64" s="353">
        <v>9633</v>
      </c>
      <c r="W64" s="352">
        <v>27049</v>
      </c>
      <c r="X64" s="353">
        <v>38311</v>
      </c>
      <c r="Y64" s="352">
        <v>6788</v>
      </c>
      <c r="Z64" s="353">
        <v>149124</v>
      </c>
      <c r="AA64" s="352">
        <v>6194</v>
      </c>
      <c r="AB64" s="353">
        <v>225555</v>
      </c>
      <c r="AC64" s="352">
        <v>114119</v>
      </c>
      <c r="AD64" s="353">
        <v>579589</v>
      </c>
      <c r="AE64" s="352">
        <v>135231</v>
      </c>
      <c r="AF64" s="353">
        <v>289769</v>
      </c>
      <c r="AG64" s="352">
        <v>30882</v>
      </c>
      <c r="AH64" s="353">
        <v>78123</v>
      </c>
      <c r="AI64" s="352">
        <v>76138</v>
      </c>
      <c r="AJ64" s="353">
        <v>116483</v>
      </c>
      <c r="AK64" s="352">
        <v>754901</v>
      </c>
      <c r="AL64" s="353">
        <v>4046</v>
      </c>
      <c r="AM64" s="352">
        <v>533</v>
      </c>
      <c r="AN64" s="353">
        <v>63049</v>
      </c>
      <c r="AO64" s="352">
        <v>105395</v>
      </c>
      <c r="AP64" s="353">
        <v>8286</v>
      </c>
      <c r="AQ64" s="352">
        <v>26703</v>
      </c>
      <c r="AR64" s="353">
        <v>38427</v>
      </c>
      <c r="AS64" s="352">
        <v>109048</v>
      </c>
      <c r="AT64" s="353">
        <v>718217</v>
      </c>
      <c r="AU64" s="352">
        <v>136649</v>
      </c>
      <c r="AV64" s="353">
        <v>46311</v>
      </c>
      <c r="AW64" s="352">
        <v>599637</v>
      </c>
      <c r="AX64" s="353">
        <v>39248</v>
      </c>
      <c r="AY64" s="352">
        <v>97650</v>
      </c>
      <c r="AZ64" s="354">
        <v>46400</v>
      </c>
    </row>
    <row r="65" spans="2:52" ht="15" x14ac:dyDescent="0.25">
      <c r="B65" s="70" t="s">
        <v>78</v>
      </c>
      <c r="C65" s="372">
        <v>6586053</v>
      </c>
      <c r="H65" s="361" t="s">
        <v>78</v>
      </c>
      <c r="I65" s="352">
        <v>6586053</v>
      </c>
      <c r="J65" s="353">
        <v>143949</v>
      </c>
      <c r="K65" s="352">
        <v>103145</v>
      </c>
      <c r="L65" s="353">
        <v>145083</v>
      </c>
      <c r="M65" s="352">
        <v>69920</v>
      </c>
      <c r="N65" s="353">
        <v>1095255</v>
      </c>
      <c r="O65" s="352">
        <v>17711</v>
      </c>
      <c r="P65" s="353">
        <v>49208</v>
      </c>
      <c r="Q65" s="352">
        <v>138117</v>
      </c>
      <c r="R65" s="353">
        <v>546545</v>
      </c>
      <c r="S65" s="352">
        <v>829865</v>
      </c>
      <c r="T65" s="353">
        <v>62979</v>
      </c>
      <c r="U65" s="352">
        <v>770723</v>
      </c>
      <c r="V65" s="353">
        <v>9359</v>
      </c>
      <c r="W65" s="352">
        <v>26818</v>
      </c>
      <c r="X65" s="353">
        <v>37622</v>
      </c>
      <c r="Y65" s="352">
        <v>6392</v>
      </c>
      <c r="Z65" s="353">
        <v>159322</v>
      </c>
      <c r="AA65" s="352">
        <v>5929</v>
      </c>
      <c r="AB65" s="353">
        <v>219382</v>
      </c>
      <c r="AC65" s="352">
        <v>105922</v>
      </c>
      <c r="AD65" s="353">
        <v>582427</v>
      </c>
      <c r="AE65" s="352">
        <v>136177</v>
      </c>
      <c r="AF65" s="353">
        <v>299631</v>
      </c>
      <c r="AG65" s="352">
        <v>30405</v>
      </c>
      <c r="AH65" s="353">
        <v>77191</v>
      </c>
      <c r="AI65" s="352">
        <v>75313</v>
      </c>
      <c r="AJ65" s="353">
        <v>114204</v>
      </c>
      <c r="AK65" s="352">
        <v>727459</v>
      </c>
      <c r="AL65" s="353">
        <v>3893</v>
      </c>
      <c r="AM65" s="352">
        <v>498</v>
      </c>
      <c r="AN65" s="353">
        <v>61385</v>
      </c>
      <c r="AO65" s="352">
        <v>100950</v>
      </c>
      <c r="AP65" s="353">
        <v>8335</v>
      </c>
      <c r="AQ65" s="352">
        <v>26372</v>
      </c>
      <c r="AR65" s="353">
        <v>38451</v>
      </c>
      <c r="AS65" s="352">
        <v>112634</v>
      </c>
      <c r="AT65" s="353">
        <v>845618</v>
      </c>
      <c r="AU65" s="352">
        <v>131738</v>
      </c>
      <c r="AV65" s="353">
        <v>45299</v>
      </c>
      <c r="AW65" s="352">
        <v>555880</v>
      </c>
      <c r="AX65" s="353">
        <v>36570</v>
      </c>
      <c r="AY65" s="352">
        <v>88014</v>
      </c>
      <c r="AZ65" s="354">
        <v>44600</v>
      </c>
    </row>
    <row r="66" spans="2:52" ht="15" x14ac:dyDescent="0.25">
      <c r="B66" s="70" t="s">
        <v>79</v>
      </c>
      <c r="C66" s="372">
        <v>6431285</v>
      </c>
      <c r="H66" s="361" t="s">
        <v>79</v>
      </c>
      <c r="I66" s="352">
        <v>6431285</v>
      </c>
      <c r="J66" s="353">
        <v>140026</v>
      </c>
      <c r="K66" s="352">
        <v>100451</v>
      </c>
      <c r="L66" s="353">
        <v>145000</v>
      </c>
      <c r="M66" s="352">
        <v>68151</v>
      </c>
      <c r="N66" s="353">
        <v>1072820</v>
      </c>
      <c r="O66" s="352">
        <v>17200</v>
      </c>
      <c r="P66" s="353">
        <v>48685</v>
      </c>
      <c r="Q66" s="352">
        <v>131291</v>
      </c>
      <c r="R66" s="353">
        <v>520356</v>
      </c>
      <c r="S66" s="352">
        <v>827984</v>
      </c>
      <c r="T66" s="353">
        <v>62310</v>
      </c>
      <c r="U66" s="352">
        <v>758249</v>
      </c>
      <c r="V66" s="353">
        <v>9135</v>
      </c>
      <c r="W66" s="352">
        <v>25815</v>
      </c>
      <c r="X66" s="353">
        <v>35489</v>
      </c>
      <c r="Y66" s="352">
        <v>6458</v>
      </c>
      <c r="Z66" s="353">
        <v>164139</v>
      </c>
      <c r="AA66" s="352">
        <v>5840</v>
      </c>
      <c r="AB66" s="353">
        <v>215677</v>
      </c>
      <c r="AC66" s="352">
        <v>100189</v>
      </c>
      <c r="AD66" s="353">
        <v>556722</v>
      </c>
      <c r="AE66" s="352">
        <v>131698</v>
      </c>
      <c r="AF66" s="353">
        <v>281943</v>
      </c>
      <c r="AG66" s="352">
        <v>29623</v>
      </c>
      <c r="AH66" s="353">
        <v>74869</v>
      </c>
      <c r="AI66" s="352">
        <v>75229</v>
      </c>
      <c r="AJ66" s="353">
        <v>111448</v>
      </c>
      <c r="AK66" s="352">
        <v>714488</v>
      </c>
      <c r="AL66" s="353">
        <v>3736</v>
      </c>
      <c r="AM66" s="352">
        <v>494</v>
      </c>
      <c r="AN66" s="353">
        <v>59817</v>
      </c>
      <c r="AO66" s="352">
        <v>97474</v>
      </c>
      <c r="AP66" s="353">
        <v>8574</v>
      </c>
      <c r="AQ66" s="352">
        <v>26307</v>
      </c>
      <c r="AR66" s="353">
        <v>33222</v>
      </c>
      <c r="AS66" s="352">
        <v>119045</v>
      </c>
      <c r="AT66" s="353">
        <v>686844</v>
      </c>
      <c r="AU66" s="352">
        <v>126299</v>
      </c>
      <c r="AV66" s="353">
        <v>45967</v>
      </c>
      <c r="AW66" s="352">
        <v>567400</v>
      </c>
      <c r="AX66" s="353">
        <v>34159</v>
      </c>
      <c r="AY66" s="352">
        <v>77874</v>
      </c>
      <c r="AZ66" s="354">
        <v>39100</v>
      </c>
    </row>
    <row r="67" spans="2:52" ht="15" x14ac:dyDescent="0.25">
      <c r="B67" s="70" t="s">
        <v>80</v>
      </c>
      <c r="C67" s="372">
        <v>6263529</v>
      </c>
      <c r="H67" s="361" t="s">
        <v>80</v>
      </c>
      <c r="I67" s="352">
        <v>6263529</v>
      </c>
      <c r="J67" s="353">
        <v>135658</v>
      </c>
      <c r="K67" s="352">
        <v>101268</v>
      </c>
      <c r="L67" s="353">
        <v>145276</v>
      </c>
      <c r="M67" s="352">
        <v>68833</v>
      </c>
      <c r="N67" s="353">
        <v>1035717</v>
      </c>
      <c r="O67" s="352">
        <v>16313</v>
      </c>
      <c r="P67" s="353">
        <v>46989</v>
      </c>
      <c r="Q67" s="352">
        <v>126239</v>
      </c>
      <c r="R67" s="353">
        <v>519437</v>
      </c>
      <c r="S67" s="352">
        <v>809694</v>
      </c>
      <c r="T67" s="353">
        <v>59740</v>
      </c>
      <c r="U67" s="352">
        <v>722701</v>
      </c>
      <c r="V67" s="353">
        <v>9150</v>
      </c>
      <c r="W67" s="352">
        <v>23765</v>
      </c>
      <c r="X67" s="353">
        <v>33091</v>
      </c>
      <c r="Y67" s="352">
        <v>6062</v>
      </c>
      <c r="Z67" s="353">
        <v>148599</v>
      </c>
      <c r="AA67" s="352">
        <v>5627</v>
      </c>
      <c r="AB67" s="353">
        <v>211829</v>
      </c>
      <c r="AC67" s="352">
        <v>96625</v>
      </c>
      <c r="AD67" s="353">
        <v>549223</v>
      </c>
      <c r="AE67" s="352">
        <v>128257</v>
      </c>
      <c r="AF67" s="353">
        <v>262391</v>
      </c>
      <c r="AG67" s="352">
        <v>29677</v>
      </c>
      <c r="AH67" s="353">
        <v>73183</v>
      </c>
      <c r="AI67" s="352">
        <v>74106</v>
      </c>
      <c r="AJ67" s="353">
        <v>113642</v>
      </c>
      <c r="AK67" s="352">
        <v>710437</v>
      </c>
      <c r="AL67" s="353">
        <v>3689</v>
      </c>
      <c r="AM67" s="352">
        <v>479</v>
      </c>
      <c r="AN67" s="353">
        <v>59033</v>
      </c>
      <c r="AO67" s="352">
        <v>93958</v>
      </c>
      <c r="AP67" s="353">
        <v>8100</v>
      </c>
      <c r="AQ67" s="352">
        <v>25010</v>
      </c>
      <c r="AR67" s="353">
        <v>31031</v>
      </c>
      <c r="AS67" s="352">
        <v>115641</v>
      </c>
      <c r="AT67" s="353">
        <v>592138</v>
      </c>
      <c r="AU67" s="352">
        <v>112075</v>
      </c>
      <c r="AV67" s="353">
        <v>41652</v>
      </c>
      <c r="AW67" s="352">
        <v>513604</v>
      </c>
      <c r="AX67" s="353">
        <v>29872</v>
      </c>
      <c r="AY67" s="352">
        <v>67211</v>
      </c>
      <c r="AZ67" s="354">
        <v>42600</v>
      </c>
    </row>
    <row r="68" spans="2:52" ht="15" x14ac:dyDescent="0.25">
      <c r="B68" s="70" t="s">
        <v>81</v>
      </c>
      <c r="C68" s="372">
        <v>6206775</v>
      </c>
      <c r="H68" s="361" t="s">
        <v>81</v>
      </c>
      <c r="I68" s="352">
        <v>6206775</v>
      </c>
      <c r="J68" s="353">
        <v>133508</v>
      </c>
      <c r="K68" s="352">
        <v>99528</v>
      </c>
      <c r="L68" s="353">
        <v>147107</v>
      </c>
      <c r="M68" s="352">
        <v>67151</v>
      </c>
      <c r="N68" s="353">
        <v>1031649</v>
      </c>
      <c r="O68" s="352">
        <v>16550</v>
      </c>
      <c r="P68" s="353">
        <v>46561</v>
      </c>
      <c r="Q68" s="352">
        <v>127001</v>
      </c>
      <c r="R68" s="353">
        <v>516160</v>
      </c>
      <c r="S68" s="352">
        <v>819407</v>
      </c>
      <c r="T68" s="353">
        <v>58356</v>
      </c>
      <c r="U68" s="352">
        <v>710329</v>
      </c>
      <c r="V68" s="353">
        <v>9236</v>
      </c>
      <c r="W68" s="352">
        <v>24158</v>
      </c>
      <c r="X68" s="353">
        <v>34254</v>
      </c>
      <c r="Y68" s="352">
        <v>5858</v>
      </c>
      <c r="Z68" s="353">
        <v>131944</v>
      </c>
      <c r="AA68" s="352">
        <v>5709</v>
      </c>
      <c r="AB68" s="353">
        <v>211610</v>
      </c>
      <c r="AC68" s="352">
        <v>94904</v>
      </c>
      <c r="AD68" s="353">
        <v>536130</v>
      </c>
      <c r="AE68" s="352">
        <v>130338</v>
      </c>
      <c r="AF68" s="353">
        <v>263610</v>
      </c>
      <c r="AG68" s="352">
        <v>28819</v>
      </c>
      <c r="AH68" s="353">
        <v>72577</v>
      </c>
      <c r="AI68" s="352">
        <v>76436</v>
      </c>
      <c r="AJ68" s="353">
        <v>112133</v>
      </c>
      <c r="AK68" s="352">
        <v>695752</v>
      </c>
      <c r="AL68" s="353">
        <v>3455</v>
      </c>
      <c r="AM68" s="352">
        <v>456</v>
      </c>
      <c r="AN68" s="353">
        <v>57876</v>
      </c>
      <c r="AO68" s="352">
        <v>92790</v>
      </c>
      <c r="AP68" s="353">
        <v>7791</v>
      </c>
      <c r="AQ68" s="352">
        <v>24921</v>
      </c>
      <c r="AR68" s="353">
        <v>26294</v>
      </c>
      <c r="AS68" s="352">
        <v>119036</v>
      </c>
      <c r="AT68" s="353">
        <v>553524</v>
      </c>
      <c r="AU68" s="352">
        <v>113287</v>
      </c>
      <c r="AV68" s="353">
        <v>42863</v>
      </c>
      <c r="AW68" s="352">
        <v>532451</v>
      </c>
      <c r="AX68" s="353">
        <v>31201</v>
      </c>
      <c r="AY68" s="352">
        <v>64035</v>
      </c>
      <c r="AZ68" s="354">
        <v>38900</v>
      </c>
    </row>
    <row r="69" spans="2:52" ht="15" x14ac:dyDescent="0.25">
      <c r="B69" s="70" t="s">
        <v>82</v>
      </c>
      <c r="C69" s="372">
        <v>6055916</v>
      </c>
      <c r="H69" s="361" t="s">
        <v>82</v>
      </c>
      <c r="I69" s="352">
        <v>6055916</v>
      </c>
      <c r="J69" s="353">
        <v>127189</v>
      </c>
      <c r="K69" s="352">
        <v>96266</v>
      </c>
      <c r="L69" s="353">
        <v>146805</v>
      </c>
      <c r="M69" s="352">
        <v>65587</v>
      </c>
      <c r="N69" s="353">
        <v>1008255</v>
      </c>
      <c r="O69" s="352">
        <v>16491</v>
      </c>
      <c r="P69" s="353">
        <v>44061</v>
      </c>
      <c r="Q69" s="352">
        <v>126782</v>
      </c>
      <c r="R69" s="353">
        <v>481700</v>
      </c>
      <c r="S69" s="352">
        <v>798872</v>
      </c>
      <c r="T69" s="353">
        <v>53490</v>
      </c>
      <c r="U69" s="352">
        <v>707127</v>
      </c>
      <c r="V69" s="353">
        <v>9343</v>
      </c>
      <c r="W69" s="352">
        <v>24074</v>
      </c>
      <c r="X69" s="353">
        <v>33706</v>
      </c>
      <c r="Y69" s="352">
        <v>5246</v>
      </c>
      <c r="Z69" s="353">
        <v>131871</v>
      </c>
      <c r="AA69" s="352">
        <v>5678</v>
      </c>
      <c r="AB69" s="353">
        <v>203469</v>
      </c>
      <c r="AC69" s="352">
        <v>90146</v>
      </c>
      <c r="AD69" s="353">
        <v>522637</v>
      </c>
      <c r="AE69" s="352">
        <v>129614</v>
      </c>
      <c r="AF69" s="353">
        <v>257930</v>
      </c>
      <c r="AG69" s="352">
        <v>27072</v>
      </c>
      <c r="AH69" s="353">
        <v>70495</v>
      </c>
      <c r="AI69" s="352">
        <v>73498</v>
      </c>
      <c r="AJ69" s="353">
        <v>110262</v>
      </c>
      <c r="AK69" s="352">
        <v>688250</v>
      </c>
      <c r="AL69" s="353">
        <v>3356</v>
      </c>
      <c r="AM69" s="352">
        <v>451</v>
      </c>
      <c r="AN69" s="353">
        <v>55015</v>
      </c>
      <c r="AO69" s="352">
        <v>88729</v>
      </c>
      <c r="AP69" s="353">
        <v>7016</v>
      </c>
      <c r="AQ69" s="352">
        <v>21904</v>
      </c>
      <c r="AR69" s="353">
        <v>28889</v>
      </c>
      <c r="AS69" s="352">
        <v>101222</v>
      </c>
      <c r="AT69" s="353">
        <v>457918</v>
      </c>
      <c r="AU69" s="352">
        <v>109973</v>
      </c>
      <c r="AV69" s="353">
        <v>40488</v>
      </c>
      <c r="AW69" s="352">
        <v>525751</v>
      </c>
      <c r="AX69" s="353">
        <v>29322</v>
      </c>
      <c r="AY69" s="352">
        <v>58691</v>
      </c>
      <c r="AZ69" s="354">
        <v>42000</v>
      </c>
    </row>
    <row r="70" spans="2:52" ht="15" x14ac:dyDescent="0.25">
      <c r="B70" s="70" t="s">
        <v>83</v>
      </c>
      <c r="C70" s="372">
        <v>6088410</v>
      </c>
      <c r="H70" s="361" t="s">
        <v>83</v>
      </c>
      <c r="I70" s="352">
        <v>6088410</v>
      </c>
      <c r="J70" s="353">
        <v>126940</v>
      </c>
      <c r="K70" s="352">
        <v>108854</v>
      </c>
      <c r="L70" s="353">
        <v>143167</v>
      </c>
      <c r="M70" s="352">
        <v>67095</v>
      </c>
      <c r="N70" s="353">
        <v>1004536</v>
      </c>
      <c r="O70" s="352">
        <v>15655</v>
      </c>
      <c r="P70" s="353">
        <v>43468</v>
      </c>
      <c r="Q70" s="352">
        <v>125738</v>
      </c>
      <c r="R70" s="353">
        <v>470183</v>
      </c>
      <c r="S70" s="352">
        <v>827746</v>
      </c>
      <c r="T70" s="353">
        <v>55477</v>
      </c>
      <c r="U70" s="352">
        <v>731849</v>
      </c>
      <c r="V70" s="353">
        <v>9370</v>
      </c>
      <c r="W70" s="352">
        <v>23329</v>
      </c>
      <c r="X70" s="353">
        <v>33381</v>
      </c>
      <c r="Y70" s="352">
        <v>5297</v>
      </c>
      <c r="Z70" s="353">
        <v>132017</v>
      </c>
      <c r="AA70" s="352">
        <v>6058</v>
      </c>
      <c r="AB70" s="353">
        <v>203599</v>
      </c>
      <c r="AC70" s="352">
        <v>92031</v>
      </c>
      <c r="AD70" s="353">
        <v>494721</v>
      </c>
      <c r="AE70" s="352">
        <v>126988</v>
      </c>
      <c r="AF70" s="353">
        <v>259553</v>
      </c>
      <c r="AG70" s="352">
        <v>27353</v>
      </c>
      <c r="AH70" s="353">
        <v>66133</v>
      </c>
      <c r="AI70" s="352">
        <v>75961</v>
      </c>
      <c r="AJ70" s="353">
        <v>114477</v>
      </c>
      <c r="AK70" s="352">
        <v>697434</v>
      </c>
      <c r="AL70" s="353">
        <v>3357</v>
      </c>
      <c r="AM70" s="352">
        <v>440</v>
      </c>
      <c r="AN70" s="353">
        <v>55746</v>
      </c>
      <c r="AO70" s="352">
        <v>90535</v>
      </c>
      <c r="AP70" s="353">
        <v>7675</v>
      </c>
      <c r="AQ70" s="352">
        <v>22705</v>
      </c>
      <c r="AR70" s="353">
        <v>29292</v>
      </c>
      <c r="AS70" s="352">
        <v>111199</v>
      </c>
      <c r="AT70" s="353">
        <v>580291</v>
      </c>
      <c r="AU70" s="352">
        <v>105793</v>
      </c>
      <c r="AV70" s="353">
        <v>37997</v>
      </c>
      <c r="AW70" s="352">
        <v>515444</v>
      </c>
      <c r="AX70" s="353">
        <v>26270</v>
      </c>
      <c r="AY70" s="352">
        <v>59479</v>
      </c>
      <c r="AZ70" s="354">
        <v>36200</v>
      </c>
    </row>
    <row r="71" spans="2:52" ht="15" x14ac:dyDescent="0.25">
      <c r="B71" s="70" t="s">
        <v>84</v>
      </c>
      <c r="C71" s="372">
        <v>6022350</v>
      </c>
      <c r="H71" s="361" t="s">
        <v>84</v>
      </c>
      <c r="I71" s="352">
        <v>6022350</v>
      </c>
      <c r="J71" s="353">
        <v>124858</v>
      </c>
      <c r="K71" s="352">
        <v>104509</v>
      </c>
      <c r="L71" s="353">
        <v>138122</v>
      </c>
      <c r="M71" s="352">
        <v>66180</v>
      </c>
      <c r="N71" s="353">
        <v>967820</v>
      </c>
      <c r="O71" s="352">
        <v>16458</v>
      </c>
      <c r="P71" s="353">
        <v>42687</v>
      </c>
      <c r="Q71" s="352">
        <v>124071</v>
      </c>
      <c r="R71" s="353">
        <v>487256</v>
      </c>
      <c r="S71" s="352">
        <v>811736</v>
      </c>
      <c r="T71" s="353">
        <v>53939</v>
      </c>
      <c r="U71" s="352">
        <v>734948</v>
      </c>
      <c r="V71" s="353">
        <v>9248</v>
      </c>
      <c r="W71" s="352">
        <v>24597</v>
      </c>
      <c r="X71" s="353">
        <v>33894</v>
      </c>
      <c r="Y71" s="352">
        <v>5259</v>
      </c>
      <c r="Z71" s="353">
        <v>124690</v>
      </c>
      <c r="AA71" s="352">
        <v>6025</v>
      </c>
      <c r="AB71" s="353">
        <v>204833</v>
      </c>
      <c r="AC71" s="352">
        <v>92227</v>
      </c>
      <c r="AD71" s="353">
        <v>468343</v>
      </c>
      <c r="AE71" s="352">
        <v>123489</v>
      </c>
      <c r="AF71" s="353">
        <v>264571</v>
      </c>
      <c r="AG71" s="352">
        <v>24739</v>
      </c>
      <c r="AH71" s="353">
        <v>59818</v>
      </c>
      <c r="AI71" s="352">
        <v>77868</v>
      </c>
      <c r="AJ71" s="353">
        <v>117762</v>
      </c>
      <c r="AK71" s="352">
        <v>712403</v>
      </c>
      <c r="AL71" s="353">
        <v>3167</v>
      </c>
      <c r="AM71" s="352">
        <v>434</v>
      </c>
      <c r="AN71" s="353">
        <v>55616</v>
      </c>
      <c r="AO71" s="352">
        <v>88082</v>
      </c>
      <c r="AP71" s="353">
        <v>7052</v>
      </c>
      <c r="AQ71" s="352">
        <v>21434</v>
      </c>
      <c r="AR71" s="353">
        <v>29710</v>
      </c>
      <c r="AS71" s="352">
        <v>103218</v>
      </c>
      <c r="AT71" s="353">
        <v>553714</v>
      </c>
      <c r="AU71" s="352">
        <v>110937</v>
      </c>
      <c r="AV71" s="353">
        <v>34721</v>
      </c>
      <c r="AW71" s="352">
        <v>526907</v>
      </c>
      <c r="AX71" s="353">
        <v>23101</v>
      </c>
      <c r="AY71" s="352">
        <v>49973</v>
      </c>
      <c r="AZ71" s="354">
        <v>32800</v>
      </c>
    </row>
    <row r="72" spans="2:52" ht="15" x14ac:dyDescent="0.25">
      <c r="B72" s="70" t="s">
        <v>85</v>
      </c>
      <c r="C72" s="372">
        <v>5931689</v>
      </c>
      <c r="H72" s="361" t="s">
        <v>85</v>
      </c>
      <c r="I72" s="352">
        <v>5931689</v>
      </c>
      <c r="J72" s="353">
        <v>124851</v>
      </c>
      <c r="K72" s="352">
        <v>99685</v>
      </c>
      <c r="L72" s="353">
        <v>141149</v>
      </c>
      <c r="M72" s="352">
        <v>69005</v>
      </c>
      <c r="N72" s="353">
        <v>880316</v>
      </c>
      <c r="O72" s="352">
        <v>15198</v>
      </c>
      <c r="P72" s="353">
        <v>42179</v>
      </c>
      <c r="Q72" s="352">
        <v>123159</v>
      </c>
      <c r="R72" s="353">
        <v>508607</v>
      </c>
      <c r="S72" s="352">
        <v>804962</v>
      </c>
      <c r="T72" s="353">
        <v>49636</v>
      </c>
      <c r="U72" s="352">
        <v>765133</v>
      </c>
      <c r="V72" s="353">
        <v>8952</v>
      </c>
      <c r="W72" s="352">
        <v>22704</v>
      </c>
      <c r="X72" s="353">
        <v>30160</v>
      </c>
      <c r="Y72" s="352">
        <v>5079</v>
      </c>
      <c r="Z72" s="353">
        <v>120528</v>
      </c>
      <c r="AA72" s="352">
        <v>6176</v>
      </c>
      <c r="AB72" s="353">
        <v>209441</v>
      </c>
      <c r="AC72" s="352">
        <v>94494</v>
      </c>
      <c r="AD72" s="353">
        <v>449125</v>
      </c>
      <c r="AE72" s="352">
        <v>125484</v>
      </c>
      <c r="AF72" s="353">
        <v>215601</v>
      </c>
      <c r="AG72" s="352">
        <v>23247</v>
      </c>
      <c r="AH72" s="353">
        <v>57789</v>
      </c>
      <c r="AI72" s="352">
        <v>78810</v>
      </c>
      <c r="AJ72" s="353">
        <v>120825</v>
      </c>
      <c r="AK72" s="352">
        <v>739394</v>
      </c>
      <c r="AL72" s="353">
        <v>3076</v>
      </c>
      <c r="AM72" s="352">
        <v>459</v>
      </c>
      <c r="AN72" s="353">
        <v>55949</v>
      </c>
      <c r="AO72" s="352">
        <v>88411</v>
      </c>
      <c r="AP72" s="353">
        <v>6136</v>
      </c>
      <c r="AQ72" s="352">
        <v>21687</v>
      </c>
      <c r="AR72" s="353">
        <v>25804</v>
      </c>
      <c r="AS72" s="352">
        <v>98555</v>
      </c>
      <c r="AT72" s="353">
        <v>467570</v>
      </c>
      <c r="AU72" s="352">
        <v>92671</v>
      </c>
      <c r="AV72" s="353">
        <v>24729</v>
      </c>
      <c r="AW72" s="352">
        <v>434510</v>
      </c>
      <c r="AX72" s="353">
        <v>20814</v>
      </c>
      <c r="AY72" s="352">
        <v>46322</v>
      </c>
      <c r="AZ72" s="354">
        <v>31900</v>
      </c>
    </row>
    <row r="73" spans="2:52" ht="15" x14ac:dyDescent="0.25">
      <c r="B73" s="70" t="s">
        <v>86</v>
      </c>
      <c r="C73" s="372">
        <v>5759075</v>
      </c>
      <c r="H73" s="361" t="s">
        <v>86</v>
      </c>
      <c r="I73" s="352">
        <v>5759075</v>
      </c>
      <c r="J73" s="353">
        <v>122165</v>
      </c>
      <c r="K73" s="352">
        <v>94135</v>
      </c>
      <c r="L73" s="353">
        <v>144653</v>
      </c>
      <c r="M73" s="352">
        <v>72556</v>
      </c>
      <c r="N73" s="353">
        <v>822979</v>
      </c>
      <c r="O73" s="352">
        <v>14502</v>
      </c>
      <c r="P73" s="353">
        <v>40630</v>
      </c>
      <c r="Q73" s="352">
        <v>122841</v>
      </c>
      <c r="R73" s="353">
        <v>463244</v>
      </c>
      <c r="S73" s="352">
        <v>788449</v>
      </c>
      <c r="T73" s="353">
        <v>48048</v>
      </c>
      <c r="U73" s="352">
        <v>746191</v>
      </c>
      <c r="V73" s="353">
        <v>8456</v>
      </c>
      <c r="W73" s="352">
        <v>20888</v>
      </c>
      <c r="X73" s="353">
        <v>27158</v>
      </c>
      <c r="Y73" s="352">
        <v>4891</v>
      </c>
      <c r="Z73" s="353">
        <v>114065</v>
      </c>
      <c r="AA73" s="352">
        <v>6221</v>
      </c>
      <c r="AB73" s="353">
        <v>218499</v>
      </c>
      <c r="AC73" s="352">
        <v>95175</v>
      </c>
      <c r="AD73" s="353">
        <v>413304</v>
      </c>
      <c r="AE73" s="352">
        <v>112106</v>
      </c>
      <c r="AF73" s="353">
        <v>193532</v>
      </c>
      <c r="AG73" s="352">
        <v>22236</v>
      </c>
      <c r="AH73" s="353">
        <v>54444</v>
      </c>
      <c r="AI73" s="352">
        <v>77925</v>
      </c>
      <c r="AJ73" s="353">
        <v>120826</v>
      </c>
      <c r="AK73" s="352">
        <v>788956</v>
      </c>
      <c r="AL73" s="353">
        <v>2903</v>
      </c>
      <c r="AM73" s="352">
        <v>405</v>
      </c>
      <c r="AN73" s="353">
        <v>56722</v>
      </c>
      <c r="AO73" s="352">
        <v>86626</v>
      </c>
      <c r="AP73" s="353">
        <v>5709</v>
      </c>
      <c r="AQ73" s="352">
        <v>18918</v>
      </c>
      <c r="AR73" s="353">
        <v>23289</v>
      </c>
      <c r="AS73" s="352">
        <v>90087</v>
      </c>
      <c r="AT73" s="353">
        <v>422109</v>
      </c>
      <c r="AU73" s="352">
        <v>86401</v>
      </c>
      <c r="AV73" s="353">
        <v>22707</v>
      </c>
      <c r="AW73" s="352">
        <v>379758</v>
      </c>
      <c r="AX73" s="353">
        <v>21242</v>
      </c>
      <c r="AY73" s="352">
        <v>38240</v>
      </c>
      <c r="AZ73" s="354">
        <v>27100</v>
      </c>
    </row>
    <row r="74" spans="2:52" ht="15" x14ac:dyDescent="0.25">
      <c r="B74" s="70" t="s">
        <v>87</v>
      </c>
      <c r="C74" s="372">
        <v>5415190</v>
      </c>
      <c r="H74" s="361" t="s">
        <v>87</v>
      </c>
      <c r="I74" s="352">
        <v>5415190</v>
      </c>
      <c r="J74" s="353">
        <v>121228</v>
      </c>
      <c r="K74" s="352">
        <v>96239</v>
      </c>
      <c r="L74" s="353">
        <v>137836</v>
      </c>
      <c r="M74" s="352">
        <v>73822</v>
      </c>
      <c r="N74" s="353">
        <v>714011</v>
      </c>
      <c r="O74" s="352">
        <v>13227</v>
      </c>
      <c r="P74" s="353">
        <v>39277</v>
      </c>
      <c r="Q74" s="352">
        <v>121540</v>
      </c>
      <c r="R74" s="353">
        <v>440598</v>
      </c>
      <c r="S74" s="352">
        <v>744419</v>
      </c>
      <c r="T74" s="353">
        <v>43536</v>
      </c>
      <c r="U74" s="352">
        <v>743240</v>
      </c>
      <c r="V74" s="353">
        <v>7702</v>
      </c>
      <c r="W74" s="352">
        <v>18248</v>
      </c>
      <c r="X74" s="353">
        <v>25455</v>
      </c>
      <c r="Y74" s="352">
        <v>4471</v>
      </c>
      <c r="Z74" s="353">
        <v>98610</v>
      </c>
      <c r="AA74" s="352">
        <v>5848</v>
      </c>
      <c r="AB74" s="353">
        <v>223372</v>
      </c>
      <c r="AC74" s="352">
        <v>78833</v>
      </c>
      <c r="AD74" s="353">
        <v>370418</v>
      </c>
      <c r="AE74" s="352">
        <v>111266</v>
      </c>
      <c r="AF74" s="353">
        <v>194060</v>
      </c>
      <c r="AG74" s="352">
        <v>19996</v>
      </c>
      <c r="AH74" s="353">
        <v>46022</v>
      </c>
      <c r="AI74" s="352">
        <v>75358</v>
      </c>
      <c r="AJ74" s="353">
        <v>121041</v>
      </c>
      <c r="AK74" s="352">
        <v>725517</v>
      </c>
      <c r="AL74" s="353">
        <v>2685</v>
      </c>
      <c r="AM74" s="352">
        <v>409</v>
      </c>
      <c r="AN74" s="353">
        <v>58134</v>
      </c>
      <c r="AO74" s="352">
        <v>85862</v>
      </c>
      <c r="AP74" s="353">
        <v>5155</v>
      </c>
      <c r="AQ74" s="352">
        <v>15363</v>
      </c>
      <c r="AR74" s="353">
        <v>18460</v>
      </c>
      <c r="AS74" s="352">
        <v>76035</v>
      </c>
      <c r="AT74" s="353">
        <v>365740</v>
      </c>
      <c r="AU74" s="352">
        <v>69109</v>
      </c>
      <c r="AV74" s="353">
        <v>20438</v>
      </c>
      <c r="AW74" s="352">
        <v>362327</v>
      </c>
      <c r="AX74" s="353">
        <v>18845</v>
      </c>
      <c r="AY74" s="352">
        <v>33144</v>
      </c>
      <c r="AZ74" s="354">
        <v>21600</v>
      </c>
    </row>
    <row r="75" spans="2:52" ht="15" x14ac:dyDescent="0.25">
      <c r="B75" s="70" t="s">
        <v>88</v>
      </c>
      <c r="C75" s="372">
        <v>4548521</v>
      </c>
      <c r="H75" s="361" t="s">
        <v>88</v>
      </c>
      <c r="I75" s="352">
        <v>4548521</v>
      </c>
      <c r="J75" s="353">
        <v>101358</v>
      </c>
      <c r="K75" s="352">
        <v>84539</v>
      </c>
      <c r="L75" s="353">
        <v>109291</v>
      </c>
      <c r="M75" s="352">
        <v>70317</v>
      </c>
      <c r="N75" s="353">
        <v>623768</v>
      </c>
      <c r="O75" s="352">
        <v>10423</v>
      </c>
      <c r="P75" s="353">
        <v>37224</v>
      </c>
      <c r="Q75" s="352">
        <v>116697</v>
      </c>
      <c r="R75" s="353">
        <v>457809</v>
      </c>
      <c r="S75" s="352">
        <v>561400</v>
      </c>
      <c r="T75" s="353">
        <v>32891</v>
      </c>
      <c r="U75" s="352">
        <v>571859</v>
      </c>
      <c r="V75" s="353">
        <v>7049</v>
      </c>
      <c r="W75" s="352">
        <v>17062</v>
      </c>
      <c r="X75" s="353">
        <v>27369</v>
      </c>
      <c r="Y75" s="352">
        <v>3912</v>
      </c>
      <c r="Z75" s="353">
        <v>94025</v>
      </c>
      <c r="AA75" s="352">
        <v>5542</v>
      </c>
      <c r="AB75" s="353">
        <v>158287</v>
      </c>
      <c r="AC75" s="352">
        <v>64131</v>
      </c>
      <c r="AD75" s="353">
        <v>261877</v>
      </c>
      <c r="AE75" s="352">
        <v>113991</v>
      </c>
      <c r="AF75" s="353">
        <v>153594</v>
      </c>
      <c r="AG75" s="352">
        <v>14419</v>
      </c>
      <c r="AH75" s="353">
        <v>41885</v>
      </c>
      <c r="AI75" s="352">
        <v>66653</v>
      </c>
      <c r="AJ75" s="353">
        <v>118684</v>
      </c>
      <c r="AK75" s="352">
        <v>622465</v>
      </c>
      <c r="AL75" s="353">
        <v>2656</v>
      </c>
      <c r="AM75" s="352">
        <v>329</v>
      </c>
      <c r="AN75" s="353">
        <v>51288</v>
      </c>
      <c r="AO75" s="352">
        <v>81575</v>
      </c>
      <c r="AP75" s="353">
        <v>3392</v>
      </c>
      <c r="AQ75" s="352">
        <v>15159</v>
      </c>
      <c r="AR75" s="353">
        <v>18571</v>
      </c>
      <c r="AS75" s="352">
        <v>55998</v>
      </c>
      <c r="AT75" s="353">
        <v>406571</v>
      </c>
      <c r="AU75" s="352">
        <v>49177</v>
      </c>
      <c r="AV75" s="353">
        <v>18940</v>
      </c>
      <c r="AW75" s="352">
        <v>235161</v>
      </c>
      <c r="AX75" s="353">
        <v>11667</v>
      </c>
      <c r="AY75" s="352">
        <v>22700</v>
      </c>
      <c r="AZ75" s="354">
        <v>16500</v>
      </c>
    </row>
    <row r="76" spans="2:52" ht="15" x14ac:dyDescent="0.25">
      <c r="B76" s="70" t="s">
        <v>89</v>
      </c>
      <c r="C76" s="372">
        <v>4712963</v>
      </c>
      <c r="H76" s="361" t="s">
        <v>89</v>
      </c>
      <c r="I76" s="352">
        <v>4712963</v>
      </c>
      <c r="J76" s="353">
        <v>99854</v>
      </c>
      <c r="K76" s="352">
        <v>75973</v>
      </c>
      <c r="L76" s="353">
        <v>112426</v>
      </c>
      <c r="M76" s="352">
        <v>65645</v>
      </c>
      <c r="N76" s="353">
        <v>827839</v>
      </c>
      <c r="O76" s="352">
        <v>10296</v>
      </c>
      <c r="P76" s="353">
        <v>34262</v>
      </c>
      <c r="Q76" s="352">
        <v>105997</v>
      </c>
      <c r="R76" s="353">
        <v>433116</v>
      </c>
      <c r="S76" s="352">
        <v>546328</v>
      </c>
      <c r="T76" s="353">
        <v>35439</v>
      </c>
      <c r="U76" s="352">
        <v>585112</v>
      </c>
      <c r="V76" s="353">
        <v>6595</v>
      </c>
      <c r="W76" s="352">
        <v>17844</v>
      </c>
      <c r="X76" s="353">
        <v>23478</v>
      </c>
      <c r="Y76" s="352">
        <v>3913</v>
      </c>
      <c r="Z76" s="353">
        <v>104634</v>
      </c>
      <c r="AA76" s="352">
        <v>5601</v>
      </c>
      <c r="AB76" s="353">
        <v>163289</v>
      </c>
      <c r="AC76" s="352">
        <v>82085</v>
      </c>
      <c r="AD76" s="353">
        <v>255087</v>
      </c>
      <c r="AE76" s="352">
        <v>106268</v>
      </c>
      <c r="AF76" s="353">
        <v>172844</v>
      </c>
      <c r="AG76" s="352">
        <v>17443</v>
      </c>
      <c r="AH76" s="353">
        <v>42710</v>
      </c>
      <c r="AI76" s="352">
        <v>52905</v>
      </c>
      <c r="AJ76" s="353">
        <v>115197</v>
      </c>
      <c r="AK76" s="352">
        <v>610783</v>
      </c>
      <c r="AL76" s="353">
        <v>2411</v>
      </c>
      <c r="AM76" s="352">
        <v>393</v>
      </c>
      <c r="AN76" s="353">
        <v>48678</v>
      </c>
      <c r="AO76" s="352">
        <v>79860</v>
      </c>
      <c r="AP76" s="353">
        <v>4035</v>
      </c>
      <c r="AQ76" s="352">
        <v>14798</v>
      </c>
      <c r="AR76" s="353">
        <v>20415</v>
      </c>
      <c r="AS76" s="352">
        <v>61037</v>
      </c>
      <c r="AT76" s="353">
        <v>354966</v>
      </c>
      <c r="AU76" s="352">
        <v>52827</v>
      </c>
      <c r="AV76" s="353">
        <v>18220</v>
      </c>
      <c r="AW76" s="352">
        <v>267330</v>
      </c>
      <c r="AX76" s="353">
        <v>8492</v>
      </c>
      <c r="AY76" s="352">
        <v>19204</v>
      </c>
      <c r="AZ76" s="354">
        <v>12400</v>
      </c>
    </row>
    <row r="77" spans="2:52" ht="15" x14ac:dyDescent="0.25">
      <c r="B77" s="70" t="s">
        <v>90</v>
      </c>
      <c r="C77" s="372">
        <v>4569631</v>
      </c>
      <c r="H77" s="361" t="s">
        <v>90</v>
      </c>
      <c r="I77" s="352">
        <v>4569631</v>
      </c>
      <c r="J77" s="353">
        <v>93370</v>
      </c>
      <c r="K77" s="352">
        <v>74217</v>
      </c>
      <c r="L77" s="353">
        <v>107148</v>
      </c>
      <c r="M77" s="352">
        <v>59414</v>
      </c>
      <c r="N77" s="353">
        <v>834208</v>
      </c>
      <c r="O77" s="352">
        <v>9781</v>
      </c>
      <c r="P77" s="353">
        <v>32065</v>
      </c>
      <c r="Q77" s="352">
        <v>96408</v>
      </c>
      <c r="R77" s="353">
        <v>422626</v>
      </c>
      <c r="S77" s="352">
        <v>529769</v>
      </c>
      <c r="T77" s="353">
        <v>38520</v>
      </c>
      <c r="U77" s="352">
        <v>587450</v>
      </c>
      <c r="V77" s="353">
        <v>6181</v>
      </c>
      <c r="W77" s="352">
        <v>18726</v>
      </c>
      <c r="X77" s="353">
        <v>26786</v>
      </c>
      <c r="Y77" s="352">
        <v>3931</v>
      </c>
      <c r="Z77" s="353">
        <v>94137</v>
      </c>
      <c r="AA77" s="352">
        <v>3963</v>
      </c>
      <c r="AB77" s="353">
        <v>152781</v>
      </c>
      <c r="AC77" s="352">
        <v>80565</v>
      </c>
      <c r="AD77" s="353">
        <v>243048</v>
      </c>
      <c r="AE77" s="352">
        <v>101149</v>
      </c>
      <c r="AF77" s="353">
        <v>150737</v>
      </c>
      <c r="AG77" s="352">
        <v>19172</v>
      </c>
      <c r="AH77" s="353">
        <v>39039</v>
      </c>
      <c r="AI77" s="352">
        <v>49926</v>
      </c>
      <c r="AJ77" s="353">
        <v>106231</v>
      </c>
      <c r="AK77" s="352">
        <v>588283</v>
      </c>
      <c r="AL77" s="353">
        <v>2277</v>
      </c>
      <c r="AM77" s="352">
        <v>347</v>
      </c>
      <c r="AN77" s="353">
        <v>42591</v>
      </c>
      <c r="AO77" s="352">
        <v>76403</v>
      </c>
      <c r="AP77" s="353">
        <v>4019</v>
      </c>
      <c r="AQ77" s="352">
        <v>14469</v>
      </c>
      <c r="AR77" s="353">
        <v>21893</v>
      </c>
      <c r="AS77" s="352">
        <v>60636</v>
      </c>
      <c r="AT77" s="353">
        <v>311821</v>
      </c>
      <c r="AU77" s="352">
        <v>43082</v>
      </c>
      <c r="AV77" s="353">
        <v>18341</v>
      </c>
      <c r="AW77" s="352">
        <v>235972</v>
      </c>
      <c r="AX77" s="353">
        <v>8207</v>
      </c>
      <c r="AY77" s="352">
        <v>16492</v>
      </c>
      <c r="AZ77" s="354">
        <v>20700</v>
      </c>
    </row>
    <row r="78" spans="2:52" ht="15" x14ac:dyDescent="0.25">
      <c r="B78" s="70" t="s">
        <v>91</v>
      </c>
      <c r="C78" s="372">
        <v>4290521</v>
      </c>
      <c r="H78" s="361" t="s">
        <v>91</v>
      </c>
      <c r="I78" s="352">
        <v>4290521</v>
      </c>
      <c r="J78" s="353">
        <v>81385</v>
      </c>
      <c r="K78" s="352">
        <v>71135</v>
      </c>
      <c r="L78" s="353">
        <v>92820</v>
      </c>
      <c r="M78" s="352">
        <v>54998</v>
      </c>
      <c r="N78" s="353">
        <v>801337</v>
      </c>
      <c r="O78" s="352">
        <v>11690</v>
      </c>
      <c r="P78" s="353">
        <v>29811</v>
      </c>
      <c r="Q78" s="352">
        <v>92394</v>
      </c>
      <c r="R78" s="353">
        <v>362105</v>
      </c>
      <c r="S78" s="352">
        <v>488835</v>
      </c>
      <c r="T78" s="353">
        <v>41354</v>
      </c>
      <c r="U78" s="352">
        <v>580237</v>
      </c>
      <c r="V78" s="353">
        <v>6213</v>
      </c>
      <c r="W78" s="352">
        <v>20063</v>
      </c>
      <c r="X78" s="353">
        <v>28812</v>
      </c>
      <c r="Y78" s="352">
        <v>3733</v>
      </c>
      <c r="Z78" s="353">
        <v>93925</v>
      </c>
      <c r="AA78" s="352">
        <v>2662</v>
      </c>
      <c r="AB78" s="353">
        <v>138932</v>
      </c>
      <c r="AC78" s="352">
        <v>79237</v>
      </c>
      <c r="AD78" s="353">
        <v>233894</v>
      </c>
      <c r="AE78" s="352">
        <v>93907</v>
      </c>
      <c r="AF78" s="353">
        <v>151952</v>
      </c>
      <c r="AG78" s="352">
        <v>18937</v>
      </c>
      <c r="AH78" s="353">
        <v>37849</v>
      </c>
      <c r="AI78" s="352">
        <v>39539</v>
      </c>
      <c r="AJ78" s="353">
        <v>96069</v>
      </c>
      <c r="AK78" s="352">
        <v>536696</v>
      </c>
      <c r="AL78" s="353">
        <v>2141</v>
      </c>
      <c r="AM78" s="352">
        <v>332</v>
      </c>
      <c r="AN78" s="353">
        <v>38702</v>
      </c>
      <c r="AO78" s="352">
        <v>72359</v>
      </c>
      <c r="AP78" s="353">
        <v>4325</v>
      </c>
      <c r="AQ78" s="352">
        <v>14968</v>
      </c>
      <c r="AR78" s="353">
        <v>23540</v>
      </c>
      <c r="AS78" s="352">
        <v>61629</v>
      </c>
      <c r="AT78" s="353">
        <v>326110</v>
      </c>
      <c r="AU78" s="352">
        <v>55603</v>
      </c>
      <c r="AV78" s="353">
        <v>21329</v>
      </c>
      <c r="AW78" s="352">
        <v>297309</v>
      </c>
      <c r="AX78" s="353">
        <v>12705</v>
      </c>
      <c r="AY78" s="352">
        <v>22056</v>
      </c>
      <c r="AZ78" s="354">
        <v>29200</v>
      </c>
    </row>
    <row r="79" spans="2:52" ht="15" x14ac:dyDescent="0.25">
      <c r="B79" s="70" t="s">
        <v>92</v>
      </c>
      <c r="C79" s="372">
        <v>4286384</v>
      </c>
      <c r="H79" s="361" t="s">
        <v>92</v>
      </c>
      <c r="I79" s="352">
        <v>4286384</v>
      </c>
      <c r="J79" s="353">
        <v>73009</v>
      </c>
      <c r="K79" s="352">
        <v>66454</v>
      </c>
      <c r="L79" s="353">
        <v>86731</v>
      </c>
      <c r="M79" s="352">
        <v>47876</v>
      </c>
      <c r="N79" s="353">
        <v>963133</v>
      </c>
      <c r="O79" s="352">
        <v>13524</v>
      </c>
      <c r="P79" s="353">
        <v>26969</v>
      </c>
      <c r="Q79" s="352">
        <v>93728</v>
      </c>
      <c r="R79" s="353">
        <v>330529</v>
      </c>
      <c r="S79" s="352">
        <v>433808</v>
      </c>
      <c r="T79" s="353">
        <v>38222</v>
      </c>
      <c r="U79" s="352">
        <v>578892</v>
      </c>
      <c r="V79" s="353">
        <v>6117</v>
      </c>
      <c r="W79" s="352">
        <v>21220</v>
      </c>
      <c r="X79" s="353">
        <v>27658</v>
      </c>
      <c r="Y79" s="352">
        <v>3396</v>
      </c>
      <c r="Z79" s="353">
        <v>84892</v>
      </c>
      <c r="AA79" s="352">
        <v>2813</v>
      </c>
      <c r="AB79" s="353">
        <v>130097</v>
      </c>
      <c r="AC79" s="352">
        <v>90045</v>
      </c>
      <c r="AD79" s="353">
        <v>244522</v>
      </c>
      <c r="AE79" s="352">
        <v>91698</v>
      </c>
      <c r="AF79" s="353">
        <v>155534</v>
      </c>
      <c r="AG79" s="352">
        <v>17525</v>
      </c>
      <c r="AH79" s="353">
        <v>36668</v>
      </c>
      <c r="AI79" s="352">
        <v>56795</v>
      </c>
      <c r="AJ79" s="353">
        <v>83575</v>
      </c>
      <c r="AK79" s="352">
        <v>480954</v>
      </c>
      <c r="AL79" s="353">
        <v>1854</v>
      </c>
      <c r="AM79" s="352">
        <v>290</v>
      </c>
      <c r="AN79" s="353">
        <v>33156</v>
      </c>
      <c r="AO79" s="352">
        <v>67018</v>
      </c>
      <c r="AP79" s="353">
        <v>4161</v>
      </c>
      <c r="AQ79" s="352">
        <v>12611</v>
      </c>
      <c r="AR79" s="353">
        <v>18863</v>
      </c>
      <c r="AS79" s="352">
        <v>63252</v>
      </c>
      <c r="AT79" s="353">
        <v>268832</v>
      </c>
      <c r="AU79" s="352">
        <v>67453</v>
      </c>
      <c r="AV79" s="353">
        <v>18726</v>
      </c>
      <c r="AW79" s="352">
        <v>384437</v>
      </c>
      <c r="AX79" s="353">
        <v>17576</v>
      </c>
      <c r="AY79" s="352">
        <v>27149</v>
      </c>
      <c r="AZ79" s="354">
        <v>34100</v>
      </c>
    </row>
    <row r="80" spans="2:52" ht="15" x14ac:dyDescent="0.25">
      <c r="B80" s="70" t="s">
        <v>93</v>
      </c>
      <c r="C80" s="372">
        <v>4430950</v>
      </c>
      <c r="H80" s="361" t="s">
        <v>93</v>
      </c>
      <c r="I80" s="352">
        <v>4430950</v>
      </c>
      <c r="J80" s="353">
        <v>80251</v>
      </c>
      <c r="K80" s="352">
        <v>64512</v>
      </c>
      <c r="L80" s="353">
        <v>82918</v>
      </c>
      <c r="M80" s="352">
        <v>45513</v>
      </c>
      <c r="N80" s="353">
        <v>999697</v>
      </c>
      <c r="O80" s="352">
        <v>11823</v>
      </c>
      <c r="P80" s="353">
        <v>26118</v>
      </c>
      <c r="Q80" s="352">
        <v>98380</v>
      </c>
      <c r="R80" s="353">
        <v>400653</v>
      </c>
      <c r="S80" s="352">
        <v>449231</v>
      </c>
      <c r="T80" s="353">
        <v>39464</v>
      </c>
      <c r="U80" s="352">
        <v>630583</v>
      </c>
      <c r="V80" s="353">
        <v>5832</v>
      </c>
      <c r="W80" s="352">
        <v>20170</v>
      </c>
      <c r="X80" s="353">
        <v>26322</v>
      </c>
      <c r="Y80" s="352">
        <v>3448</v>
      </c>
      <c r="Z80" s="353">
        <v>83562</v>
      </c>
      <c r="AA80" s="352">
        <v>3054</v>
      </c>
      <c r="AB80" s="353">
        <v>130644</v>
      </c>
      <c r="AC80" s="352">
        <v>94944</v>
      </c>
      <c r="AD80" s="353">
        <v>249397</v>
      </c>
      <c r="AE80" s="352">
        <v>92174</v>
      </c>
      <c r="AF80" s="353">
        <v>159350</v>
      </c>
      <c r="AG80" s="352">
        <v>17190</v>
      </c>
      <c r="AH80" s="353">
        <v>35051</v>
      </c>
      <c r="AI80" s="352">
        <v>39708</v>
      </c>
      <c r="AJ80" s="353">
        <v>78185</v>
      </c>
      <c r="AK80" s="352">
        <v>462776</v>
      </c>
      <c r="AL80" s="353">
        <v>1695</v>
      </c>
      <c r="AM80" s="352">
        <v>303</v>
      </c>
      <c r="AN80" s="353">
        <v>33739</v>
      </c>
      <c r="AO80" s="352">
        <v>61086</v>
      </c>
      <c r="AP80" s="353">
        <v>4719</v>
      </c>
      <c r="AQ80" s="352">
        <v>13456</v>
      </c>
      <c r="AR80" s="353">
        <v>20700</v>
      </c>
      <c r="AS80" s="352">
        <v>65485</v>
      </c>
      <c r="AT80" s="353">
        <v>295506</v>
      </c>
      <c r="AU80" s="352">
        <v>67747</v>
      </c>
      <c r="AV80" s="353">
        <v>17333</v>
      </c>
      <c r="AW80" s="352">
        <v>382902</v>
      </c>
      <c r="AX80" s="353">
        <v>20407</v>
      </c>
      <c r="AY80" s="352">
        <v>34085</v>
      </c>
      <c r="AZ80" s="354">
        <v>30300</v>
      </c>
    </row>
    <row r="81" spans="2:52" ht="15" x14ac:dyDescent="0.25">
      <c r="B81" s="70" t="s">
        <v>94</v>
      </c>
      <c r="C81" s="372">
        <v>4228643</v>
      </c>
      <c r="H81" s="361" t="s">
        <v>94</v>
      </c>
      <c r="I81" s="352">
        <v>4228643</v>
      </c>
      <c r="J81" s="353">
        <v>85193</v>
      </c>
      <c r="K81" s="352">
        <v>58834</v>
      </c>
      <c r="L81" s="353">
        <v>71120</v>
      </c>
      <c r="M81" s="352">
        <v>42093</v>
      </c>
      <c r="N81" s="353">
        <v>968206</v>
      </c>
      <c r="O81" s="352">
        <v>12231</v>
      </c>
      <c r="P81" s="353">
        <v>25168</v>
      </c>
      <c r="Q81" s="352">
        <v>102175</v>
      </c>
      <c r="R81" s="353">
        <v>263506</v>
      </c>
      <c r="S81" s="352">
        <v>465404</v>
      </c>
      <c r="T81" s="353">
        <v>38198</v>
      </c>
      <c r="U81" s="352">
        <v>613430</v>
      </c>
      <c r="V81" s="353">
        <v>5519</v>
      </c>
      <c r="W81" s="352">
        <v>20031</v>
      </c>
      <c r="X81" s="353">
        <v>25612</v>
      </c>
      <c r="Y81" s="352">
        <v>3534</v>
      </c>
      <c r="Z81" s="353">
        <v>75070</v>
      </c>
      <c r="AA81" s="352">
        <v>3193</v>
      </c>
      <c r="AB81" s="353">
        <v>122728</v>
      </c>
      <c r="AC81" s="352">
        <v>90006</v>
      </c>
      <c r="AD81" s="353">
        <v>243822</v>
      </c>
      <c r="AE81" s="352">
        <v>91858</v>
      </c>
      <c r="AF81" s="353">
        <v>165423</v>
      </c>
      <c r="AG81" s="352">
        <v>16515</v>
      </c>
      <c r="AH81" s="353">
        <v>31615</v>
      </c>
      <c r="AI81" s="352">
        <v>45259</v>
      </c>
      <c r="AJ81" s="353">
        <v>76680</v>
      </c>
      <c r="AK81" s="352">
        <v>466220</v>
      </c>
      <c r="AL81" s="353">
        <v>1652</v>
      </c>
      <c r="AM81" s="352">
        <v>245</v>
      </c>
      <c r="AN81" s="353">
        <v>31925</v>
      </c>
      <c r="AO81" s="352">
        <v>58771</v>
      </c>
      <c r="AP81" s="353">
        <v>4615</v>
      </c>
      <c r="AQ81" s="352">
        <v>11909</v>
      </c>
      <c r="AR81" s="353">
        <v>16665</v>
      </c>
      <c r="AS81" s="352">
        <v>61702</v>
      </c>
      <c r="AT81" s="353">
        <v>264883</v>
      </c>
      <c r="AU81" s="352">
        <v>71398</v>
      </c>
      <c r="AV81" s="353">
        <v>16520</v>
      </c>
      <c r="AW81" s="352">
        <v>397713</v>
      </c>
      <c r="AX81" s="353">
        <v>19174</v>
      </c>
      <c r="AY81" s="352">
        <v>32306</v>
      </c>
      <c r="AZ81" s="354">
        <v>30300</v>
      </c>
    </row>
    <row r="82" spans="2:52" ht="15" x14ac:dyDescent="0.25">
      <c r="B82" s="70" t="s">
        <v>95</v>
      </c>
      <c r="C82" s="372">
        <v>4047569</v>
      </c>
      <c r="H82" s="361" t="s">
        <v>95</v>
      </c>
      <c r="I82" s="352">
        <v>4047569</v>
      </c>
      <c r="J82" s="353">
        <v>84718</v>
      </c>
      <c r="K82" s="352">
        <v>57262</v>
      </c>
      <c r="L82" s="353">
        <v>66187</v>
      </c>
      <c r="M82" s="352">
        <v>40434</v>
      </c>
      <c r="N82" s="353">
        <v>882884</v>
      </c>
      <c r="O82" s="352">
        <v>11639</v>
      </c>
      <c r="P82" s="353">
        <v>23562</v>
      </c>
      <c r="Q82" s="352">
        <v>102303</v>
      </c>
      <c r="R82" s="353">
        <v>294024</v>
      </c>
      <c r="S82" s="352">
        <v>455040</v>
      </c>
      <c r="T82" s="353">
        <v>36722</v>
      </c>
      <c r="U82" s="352">
        <v>587236</v>
      </c>
      <c r="V82" s="353">
        <v>5182</v>
      </c>
      <c r="W82" s="352">
        <v>19129</v>
      </c>
      <c r="X82" s="353">
        <v>25596</v>
      </c>
      <c r="Y82" s="352">
        <v>3246</v>
      </c>
      <c r="Z82" s="353">
        <v>71477</v>
      </c>
      <c r="AA82" s="352">
        <v>3113</v>
      </c>
      <c r="AB82" s="353">
        <v>116871</v>
      </c>
      <c r="AC82" s="352">
        <v>60489</v>
      </c>
      <c r="AD82" s="353">
        <v>236623</v>
      </c>
      <c r="AE82" s="352">
        <v>89955</v>
      </c>
      <c r="AF82" s="353">
        <v>159450</v>
      </c>
      <c r="AG82" s="352">
        <v>15532</v>
      </c>
      <c r="AH82" s="353">
        <v>29072</v>
      </c>
      <c r="AI82" s="352">
        <v>42862</v>
      </c>
      <c r="AJ82" s="353">
        <v>71869</v>
      </c>
      <c r="AK82" s="352">
        <v>455092</v>
      </c>
      <c r="AL82" s="353">
        <v>1557</v>
      </c>
      <c r="AM82" s="352">
        <v>207</v>
      </c>
      <c r="AN82" s="353">
        <v>29988</v>
      </c>
      <c r="AO82" s="352">
        <v>56078</v>
      </c>
      <c r="AP82" s="353">
        <v>4306</v>
      </c>
      <c r="AQ82" s="352">
        <v>10739</v>
      </c>
      <c r="AR82" s="353">
        <v>16719</v>
      </c>
      <c r="AS82" s="352">
        <v>59482</v>
      </c>
      <c r="AT82" s="353">
        <v>256092</v>
      </c>
      <c r="AU82" s="352">
        <v>70749</v>
      </c>
      <c r="AV82" s="353">
        <v>16695</v>
      </c>
      <c r="AW82" s="352">
        <v>400259</v>
      </c>
      <c r="AX82" s="353">
        <v>18889</v>
      </c>
      <c r="AY82" s="352">
        <v>34903</v>
      </c>
      <c r="AZ82" s="354">
        <v>30900</v>
      </c>
    </row>
    <row r="83" spans="2:52" ht="15" x14ac:dyDescent="0.25">
      <c r="B83" s="70" t="s">
        <v>96</v>
      </c>
      <c r="C83" s="372">
        <v>3832294</v>
      </c>
      <c r="H83" s="361" t="s">
        <v>96</v>
      </c>
      <c r="I83" s="352">
        <v>3832294</v>
      </c>
      <c r="J83" s="353">
        <v>79586</v>
      </c>
      <c r="K83" s="352">
        <v>55594</v>
      </c>
      <c r="L83" s="353">
        <v>59991</v>
      </c>
      <c r="M83" s="352">
        <v>37706</v>
      </c>
      <c r="N83" s="353">
        <v>803177</v>
      </c>
      <c r="O83" s="352">
        <v>11655</v>
      </c>
      <c r="P83" s="353">
        <v>21799</v>
      </c>
      <c r="Q83" s="352">
        <v>99941</v>
      </c>
      <c r="R83" s="353">
        <v>323280</v>
      </c>
      <c r="S83" s="352">
        <v>441298</v>
      </c>
      <c r="T83" s="353">
        <v>35976</v>
      </c>
      <c r="U83" s="352">
        <v>534758</v>
      </c>
      <c r="V83" s="353">
        <v>4892</v>
      </c>
      <c r="W83" s="352">
        <v>18032</v>
      </c>
      <c r="X83" s="353">
        <v>24293</v>
      </c>
      <c r="Y83" s="352">
        <v>3045</v>
      </c>
      <c r="Z83" s="353">
        <v>66192</v>
      </c>
      <c r="AA83" s="352">
        <v>2992</v>
      </c>
      <c r="AB83" s="353">
        <v>106130</v>
      </c>
      <c r="AC83" s="352">
        <v>53256</v>
      </c>
      <c r="AD83" s="353">
        <v>230241</v>
      </c>
      <c r="AE83" s="352">
        <v>85770</v>
      </c>
      <c r="AF83" s="353">
        <v>151138</v>
      </c>
      <c r="AG83" s="352">
        <v>14765</v>
      </c>
      <c r="AH83" s="353">
        <v>26863</v>
      </c>
      <c r="AI83" s="352">
        <v>39244</v>
      </c>
      <c r="AJ83" s="353">
        <v>66386</v>
      </c>
      <c r="AK83" s="352">
        <v>434294</v>
      </c>
      <c r="AL83" s="353">
        <v>1522</v>
      </c>
      <c r="AM83" s="352">
        <v>214</v>
      </c>
      <c r="AN83" s="353">
        <v>27687</v>
      </c>
      <c r="AO83" s="352">
        <v>52924</v>
      </c>
      <c r="AP83" s="353">
        <v>3765</v>
      </c>
      <c r="AQ83" s="352">
        <v>10492</v>
      </c>
      <c r="AR83" s="353">
        <v>14920</v>
      </c>
      <c r="AS83" s="352">
        <v>57771</v>
      </c>
      <c r="AT83" s="353">
        <v>224852</v>
      </c>
      <c r="AU83" s="352">
        <v>67341</v>
      </c>
      <c r="AV83" s="353">
        <v>15537</v>
      </c>
      <c r="AW83" s="352">
        <v>392885</v>
      </c>
      <c r="AX83" s="353">
        <v>18426</v>
      </c>
      <c r="AY83" s="352">
        <v>29750</v>
      </c>
      <c r="AZ83" s="354">
        <v>25800</v>
      </c>
    </row>
    <row r="84" spans="2:52" ht="15" x14ac:dyDescent="0.25">
      <c r="B84" s="70" t="s">
        <v>97</v>
      </c>
      <c r="C84" s="372">
        <v>3680450</v>
      </c>
      <c r="H84" s="361" t="s">
        <v>97</v>
      </c>
      <c r="I84" s="352">
        <v>3680450</v>
      </c>
      <c r="J84" s="353">
        <v>75491</v>
      </c>
      <c r="K84" s="352">
        <v>55293</v>
      </c>
      <c r="L84" s="353">
        <v>56859</v>
      </c>
      <c r="M84" s="352">
        <v>34612</v>
      </c>
      <c r="N84" s="353">
        <v>753546</v>
      </c>
      <c r="O84" s="352">
        <v>10023</v>
      </c>
      <c r="P84" s="353">
        <v>20927</v>
      </c>
      <c r="Q84" s="352">
        <v>96574</v>
      </c>
      <c r="R84" s="353">
        <v>345894</v>
      </c>
      <c r="S84" s="352">
        <v>436737</v>
      </c>
      <c r="T84" s="353">
        <v>34118</v>
      </c>
      <c r="U84" s="352">
        <v>492067</v>
      </c>
      <c r="V84" s="353">
        <v>4317</v>
      </c>
      <c r="W84" s="352">
        <v>15769</v>
      </c>
      <c r="X84" s="353">
        <v>23850</v>
      </c>
      <c r="Y84" s="352">
        <v>2912</v>
      </c>
      <c r="Z84" s="353">
        <v>61498</v>
      </c>
      <c r="AA84" s="352">
        <v>2851</v>
      </c>
      <c r="AB84" s="353">
        <v>101767</v>
      </c>
      <c r="AC84" s="352">
        <v>50668</v>
      </c>
      <c r="AD84" s="353">
        <v>223677</v>
      </c>
      <c r="AE84" s="352">
        <v>87284</v>
      </c>
      <c r="AF84" s="353">
        <v>145604</v>
      </c>
      <c r="AG84" s="352">
        <v>14582</v>
      </c>
      <c r="AH84" s="353">
        <v>25257</v>
      </c>
      <c r="AI84" s="352">
        <v>36089</v>
      </c>
      <c r="AJ84" s="353">
        <v>62541</v>
      </c>
      <c r="AK84" s="352">
        <v>409643</v>
      </c>
      <c r="AL84" s="353">
        <v>1485</v>
      </c>
      <c r="AM84" s="352">
        <v>176</v>
      </c>
      <c r="AN84" s="353">
        <v>25806</v>
      </c>
      <c r="AO84" s="352">
        <v>51759</v>
      </c>
      <c r="AP84" s="353">
        <v>3503</v>
      </c>
      <c r="AQ84" s="352">
        <v>10435</v>
      </c>
      <c r="AR84" s="353">
        <v>14442</v>
      </c>
      <c r="AS84" s="352">
        <v>54118</v>
      </c>
      <c r="AT84" s="353">
        <v>196218</v>
      </c>
      <c r="AU84" s="352">
        <v>60814</v>
      </c>
      <c r="AV84" s="353">
        <v>14057</v>
      </c>
      <c r="AW84" s="352">
        <v>303595</v>
      </c>
      <c r="AX84" s="353">
        <v>16249</v>
      </c>
      <c r="AY84" s="352">
        <v>28587</v>
      </c>
      <c r="AZ84" s="354">
        <v>22400</v>
      </c>
    </row>
    <row r="85" spans="2:52" ht="15" x14ac:dyDescent="0.25">
      <c r="B85" s="70" t="s">
        <v>98</v>
      </c>
      <c r="C85" s="372">
        <v>3482626</v>
      </c>
      <c r="H85" s="361" t="s">
        <v>98</v>
      </c>
      <c r="I85" s="352">
        <v>3482626</v>
      </c>
      <c r="J85" s="353">
        <v>72266</v>
      </c>
      <c r="K85" s="352">
        <v>50755</v>
      </c>
      <c r="L85" s="353">
        <v>54457</v>
      </c>
      <c r="M85" s="352">
        <v>31549</v>
      </c>
      <c r="N85" s="353">
        <v>701492</v>
      </c>
      <c r="O85" s="352">
        <v>9036</v>
      </c>
      <c r="P85" s="353">
        <v>19825</v>
      </c>
      <c r="Q85" s="352">
        <v>91896</v>
      </c>
      <c r="R85" s="353">
        <v>326362</v>
      </c>
      <c r="S85" s="352">
        <v>419545</v>
      </c>
      <c r="T85" s="353">
        <v>31920</v>
      </c>
      <c r="U85" s="352">
        <v>490489</v>
      </c>
      <c r="V85" s="353">
        <v>3960</v>
      </c>
      <c r="W85" s="352">
        <v>13978</v>
      </c>
      <c r="X85" s="353">
        <v>21561</v>
      </c>
      <c r="Y85" s="352">
        <v>2776</v>
      </c>
      <c r="Z85" s="353">
        <v>58632</v>
      </c>
      <c r="AA85" s="352">
        <v>2586</v>
      </c>
      <c r="AB85" s="353">
        <v>95038</v>
      </c>
      <c r="AC85" s="352">
        <v>47959</v>
      </c>
      <c r="AD85" s="353">
        <v>210432</v>
      </c>
      <c r="AE85" s="352">
        <v>83198</v>
      </c>
      <c r="AF85" s="353">
        <v>126211</v>
      </c>
      <c r="AG85" s="352">
        <v>13565</v>
      </c>
      <c r="AH85" s="353">
        <v>24338</v>
      </c>
      <c r="AI85" s="352">
        <v>34970</v>
      </c>
      <c r="AJ85" s="353">
        <v>57605</v>
      </c>
      <c r="AK85" s="352">
        <v>386225</v>
      </c>
      <c r="AL85" s="353">
        <v>1408</v>
      </c>
      <c r="AM85" s="352">
        <v>162</v>
      </c>
      <c r="AN85" s="353">
        <v>23892</v>
      </c>
      <c r="AO85" s="352">
        <v>50050</v>
      </c>
      <c r="AP85" s="353">
        <v>3100</v>
      </c>
      <c r="AQ85" s="352">
        <v>9571</v>
      </c>
      <c r="AR85" s="353">
        <v>13703</v>
      </c>
      <c r="AS85" s="352">
        <v>50816</v>
      </c>
      <c r="AT85" s="353">
        <v>162133</v>
      </c>
      <c r="AU85" s="352">
        <v>52325</v>
      </c>
      <c r="AV85" s="353">
        <v>12177</v>
      </c>
      <c r="AW85" s="352">
        <v>236094</v>
      </c>
      <c r="AX85" s="353">
        <v>15311</v>
      </c>
      <c r="AY85" s="352">
        <v>23480</v>
      </c>
      <c r="AZ85" s="354">
        <v>17700</v>
      </c>
    </row>
    <row r="86" spans="2:52" ht="15" x14ac:dyDescent="0.25">
      <c r="B86" s="70" t="s">
        <v>99</v>
      </c>
      <c r="C86" s="372">
        <v>3258179</v>
      </c>
      <c r="H86" s="361" t="s">
        <v>99</v>
      </c>
      <c r="I86" s="352">
        <v>3258179</v>
      </c>
      <c r="J86" s="353">
        <v>70677</v>
      </c>
      <c r="K86" s="352">
        <v>52057</v>
      </c>
      <c r="L86" s="353">
        <v>52569</v>
      </c>
      <c r="M86" s="352">
        <v>29131</v>
      </c>
      <c r="N86" s="353">
        <v>622710</v>
      </c>
      <c r="O86" s="352">
        <v>7741</v>
      </c>
      <c r="P86" s="353">
        <v>18467</v>
      </c>
      <c r="Q86" s="352">
        <v>86661</v>
      </c>
      <c r="R86" s="353">
        <v>313631</v>
      </c>
      <c r="S86" s="352">
        <v>416217</v>
      </c>
      <c r="T86" s="353">
        <v>29657</v>
      </c>
      <c r="U86" s="352">
        <v>461431</v>
      </c>
      <c r="V86" s="353">
        <v>3718</v>
      </c>
      <c r="W86" s="352">
        <v>11769</v>
      </c>
      <c r="X86" s="353">
        <v>19187</v>
      </c>
      <c r="Y86" s="352">
        <v>2554</v>
      </c>
      <c r="Z86" s="353">
        <v>54892</v>
      </c>
      <c r="AA86" s="352">
        <v>2237</v>
      </c>
      <c r="AB86" s="353">
        <v>89524</v>
      </c>
      <c r="AC86" s="352">
        <v>45862</v>
      </c>
      <c r="AD86" s="353">
        <v>194532</v>
      </c>
      <c r="AE86" s="352">
        <v>75290</v>
      </c>
      <c r="AF86" s="353">
        <v>118330</v>
      </c>
      <c r="AG86" s="352">
        <v>12744</v>
      </c>
      <c r="AH86" s="353">
        <v>22429</v>
      </c>
      <c r="AI86" s="352">
        <v>31938</v>
      </c>
      <c r="AJ86" s="353">
        <v>53606</v>
      </c>
      <c r="AK86" s="352">
        <v>358618</v>
      </c>
      <c r="AL86" s="353">
        <v>1349</v>
      </c>
      <c r="AM86" s="352">
        <v>176</v>
      </c>
      <c r="AN86" s="353">
        <v>22645</v>
      </c>
      <c r="AO86" s="352">
        <v>47388</v>
      </c>
      <c r="AP86" s="353">
        <v>2876</v>
      </c>
      <c r="AQ86" s="352">
        <v>8572</v>
      </c>
      <c r="AR86" s="353">
        <v>10064</v>
      </c>
      <c r="AS86" s="352">
        <v>47937</v>
      </c>
      <c r="AT86" s="353">
        <v>186938</v>
      </c>
      <c r="AU86" s="352">
        <v>40550</v>
      </c>
      <c r="AV86" s="353">
        <v>10618</v>
      </c>
      <c r="AW86" s="352">
        <v>165773</v>
      </c>
      <c r="AX86" s="353">
        <v>9541</v>
      </c>
      <c r="AY86" s="352">
        <v>19659</v>
      </c>
      <c r="AZ86" s="354">
        <v>14700</v>
      </c>
    </row>
    <row r="87" spans="2:52" ht="15" x14ac:dyDescent="0.25">
      <c r="B87" s="70" t="s">
        <v>100</v>
      </c>
      <c r="C87" s="372">
        <v>2948606</v>
      </c>
      <c r="H87" s="361" t="s">
        <v>100</v>
      </c>
      <c r="I87" s="352">
        <v>2948606</v>
      </c>
      <c r="J87" s="353">
        <v>67053</v>
      </c>
      <c r="K87" s="352">
        <v>45803</v>
      </c>
      <c r="L87" s="353">
        <v>49680</v>
      </c>
      <c r="M87" s="352">
        <v>26327</v>
      </c>
      <c r="N87" s="353">
        <v>476467</v>
      </c>
      <c r="O87" s="352">
        <v>7439</v>
      </c>
      <c r="P87" s="353">
        <v>17013</v>
      </c>
      <c r="Q87" s="352">
        <v>81611</v>
      </c>
      <c r="R87" s="353">
        <v>309081</v>
      </c>
      <c r="S87" s="352">
        <v>388922</v>
      </c>
      <c r="T87" s="353">
        <v>27235</v>
      </c>
      <c r="U87" s="352">
        <v>432833</v>
      </c>
      <c r="V87" s="353">
        <v>3500</v>
      </c>
      <c r="W87" s="352">
        <v>11674</v>
      </c>
      <c r="X87" s="353">
        <v>18577</v>
      </c>
      <c r="Y87" s="352">
        <v>2495</v>
      </c>
      <c r="Z87" s="353">
        <v>52007</v>
      </c>
      <c r="AA87" s="352">
        <v>2178</v>
      </c>
      <c r="AB87" s="353">
        <v>82687</v>
      </c>
      <c r="AC87" s="352">
        <v>44878</v>
      </c>
      <c r="AD87" s="353">
        <v>180024</v>
      </c>
      <c r="AE87" s="352">
        <v>72160</v>
      </c>
      <c r="AF87" s="353">
        <v>104263</v>
      </c>
      <c r="AG87" s="352">
        <v>11913</v>
      </c>
      <c r="AH87" s="353">
        <v>21032</v>
      </c>
      <c r="AI87" s="352">
        <v>28873</v>
      </c>
      <c r="AJ87" s="353">
        <v>50319</v>
      </c>
      <c r="AK87" s="352">
        <v>332562</v>
      </c>
      <c r="AL87" s="353">
        <v>1295</v>
      </c>
      <c r="AM87" s="352">
        <v>169</v>
      </c>
      <c r="AN87" s="353">
        <v>21510</v>
      </c>
      <c r="AO87" s="352">
        <v>44048</v>
      </c>
      <c r="AP87" s="353">
        <v>2543</v>
      </c>
      <c r="AQ87" s="352">
        <v>7555</v>
      </c>
      <c r="AR87" s="353">
        <v>9120</v>
      </c>
      <c r="AS87" s="352">
        <v>42805</v>
      </c>
      <c r="AT87" s="353">
        <v>219895</v>
      </c>
      <c r="AU87" s="352">
        <v>37566</v>
      </c>
      <c r="AV87" s="353">
        <v>8715</v>
      </c>
      <c r="AW87" s="352">
        <v>132368</v>
      </c>
      <c r="AX87" s="353">
        <v>10011</v>
      </c>
      <c r="AY87" s="352">
        <v>15495</v>
      </c>
      <c r="AZ87" s="354">
        <v>18500</v>
      </c>
    </row>
    <row r="88" spans="2:52" ht="15" x14ac:dyDescent="0.25">
      <c r="B88" s="70" t="s">
        <v>101</v>
      </c>
      <c r="C88" s="372">
        <v>2814716</v>
      </c>
      <c r="H88" s="361" t="s">
        <v>101</v>
      </c>
      <c r="I88" s="352">
        <v>2814716</v>
      </c>
      <c r="J88" s="353">
        <v>65875</v>
      </c>
      <c r="K88" s="352">
        <v>42714</v>
      </c>
      <c r="L88" s="353">
        <v>48740</v>
      </c>
      <c r="M88" s="352">
        <v>24214</v>
      </c>
      <c r="N88" s="353">
        <v>449106</v>
      </c>
      <c r="O88" s="352">
        <v>7614</v>
      </c>
      <c r="P88" s="353">
        <v>15277</v>
      </c>
      <c r="Q88" s="352">
        <v>76112</v>
      </c>
      <c r="R88" s="353">
        <v>292233</v>
      </c>
      <c r="S88" s="352">
        <v>386489</v>
      </c>
      <c r="T88" s="353">
        <v>24794</v>
      </c>
      <c r="U88" s="352">
        <v>400782</v>
      </c>
      <c r="V88" s="353">
        <v>3269</v>
      </c>
      <c r="W88" s="352">
        <v>11392</v>
      </c>
      <c r="X88" s="353">
        <v>17922</v>
      </c>
      <c r="Y88" s="352">
        <v>2362</v>
      </c>
      <c r="Z88" s="353">
        <v>47943</v>
      </c>
      <c r="AA88" s="352">
        <v>1984</v>
      </c>
      <c r="AB88" s="353">
        <v>79222</v>
      </c>
      <c r="AC88" s="352">
        <v>43755</v>
      </c>
      <c r="AD88" s="353">
        <v>174234</v>
      </c>
      <c r="AE88" s="352">
        <v>67657</v>
      </c>
      <c r="AF88" s="353">
        <v>106449</v>
      </c>
      <c r="AG88" s="352">
        <v>11438</v>
      </c>
      <c r="AH88" s="353">
        <v>20169</v>
      </c>
      <c r="AI88" s="352">
        <v>28790</v>
      </c>
      <c r="AJ88" s="353">
        <v>49195</v>
      </c>
      <c r="AK88" s="352">
        <v>314985</v>
      </c>
      <c r="AL88" s="353">
        <v>1246</v>
      </c>
      <c r="AM88" s="352">
        <v>119</v>
      </c>
      <c r="AN88" s="353">
        <v>21846</v>
      </c>
      <c r="AO88" s="352">
        <v>41857</v>
      </c>
      <c r="AP88" s="353">
        <v>2141</v>
      </c>
      <c r="AQ88" s="352">
        <v>6247</v>
      </c>
      <c r="AR88" s="353">
        <v>7609</v>
      </c>
      <c r="AS88" s="352">
        <v>38682</v>
      </c>
      <c r="AT88" s="353">
        <v>175357</v>
      </c>
      <c r="AU88" s="352">
        <v>42268</v>
      </c>
      <c r="AV88" s="353">
        <v>10386</v>
      </c>
      <c r="AW88" s="352">
        <v>158267</v>
      </c>
      <c r="AX88" s="353">
        <v>10601</v>
      </c>
      <c r="AY88" s="352">
        <v>16018</v>
      </c>
      <c r="AZ88" s="354">
        <v>11200</v>
      </c>
    </row>
    <row r="89" spans="2:52" ht="15" x14ac:dyDescent="0.25">
      <c r="B89" s="70" t="s">
        <v>102</v>
      </c>
      <c r="C89" s="372">
        <v>2606780</v>
      </c>
      <c r="H89" s="361" t="s">
        <v>102</v>
      </c>
      <c r="I89" s="352">
        <v>2606780</v>
      </c>
      <c r="J89" s="353">
        <v>61823</v>
      </c>
      <c r="K89" s="352">
        <v>33874</v>
      </c>
      <c r="L89" s="353">
        <v>44513</v>
      </c>
      <c r="M89" s="352">
        <v>22111</v>
      </c>
      <c r="N89" s="353">
        <v>428716</v>
      </c>
      <c r="O89" s="352">
        <v>7008</v>
      </c>
      <c r="P89" s="353">
        <v>14123</v>
      </c>
      <c r="Q89" s="352">
        <v>69998</v>
      </c>
      <c r="R89" s="353">
        <v>262716</v>
      </c>
      <c r="S89" s="352">
        <v>361236</v>
      </c>
      <c r="T89" s="353">
        <v>21782</v>
      </c>
      <c r="U89" s="352">
        <v>381250</v>
      </c>
      <c r="V89" s="353">
        <v>2817</v>
      </c>
      <c r="W89" s="352">
        <v>10337</v>
      </c>
      <c r="X89" s="353">
        <v>15598</v>
      </c>
      <c r="Y89" s="352">
        <v>2352</v>
      </c>
      <c r="Z89" s="353">
        <v>42761</v>
      </c>
      <c r="AA89" s="352">
        <v>1784</v>
      </c>
      <c r="AB89" s="353">
        <v>72196</v>
      </c>
      <c r="AC89" s="352">
        <v>41148</v>
      </c>
      <c r="AD89" s="353">
        <v>162208</v>
      </c>
      <c r="AE89" s="352">
        <v>62479</v>
      </c>
      <c r="AF89" s="353">
        <v>85197</v>
      </c>
      <c r="AG89" s="352">
        <v>10203</v>
      </c>
      <c r="AH89" s="353">
        <v>18049</v>
      </c>
      <c r="AI89" s="352">
        <v>27585</v>
      </c>
      <c r="AJ89" s="353">
        <v>46047</v>
      </c>
      <c r="AK89" s="352">
        <v>296869</v>
      </c>
      <c r="AL89" s="353">
        <v>1216</v>
      </c>
      <c r="AM89" s="352">
        <v>103</v>
      </c>
      <c r="AN89" s="353">
        <v>20256</v>
      </c>
      <c r="AO89" s="352">
        <v>38737</v>
      </c>
      <c r="AP89" s="353">
        <v>1690</v>
      </c>
      <c r="AQ89" s="352">
        <v>4917</v>
      </c>
      <c r="AR89" s="353">
        <v>6152</v>
      </c>
      <c r="AS89" s="352">
        <v>32397</v>
      </c>
      <c r="AT89" s="353">
        <v>131797</v>
      </c>
      <c r="AU89" s="352">
        <v>33451</v>
      </c>
      <c r="AV89" s="353">
        <v>7621</v>
      </c>
      <c r="AW89" s="352">
        <v>151372</v>
      </c>
      <c r="AX89" s="353">
        <v>7883</v>
      </c>
      <c r="AY89" s="352">
        <v>9917</v>
      </c>
      <c r="AZ89" s="354">
        <v>17200</v>
      </c>
    </row>
    <row r="90" spans="2:52" ht="15" x14ac:dyDescent="0.25">
      <c r="B90" s="70" t="s">
        <v>103</v>
      </c>
      <c r="C90" s="372">
        <v>2466409</v>
      </c>
      <c r="H90" s="361" t="s">
        <v>103</v>
      </c>
      <c r="I90" s="352">
        <v>2466409</v>
      </c>
      <c r="J90" s="353">
        <v>57527</v>
      </c>
      <c r="K90" s="352">
        <v>32012</v>
      </c>
      <c r="L90" s="353">
        <v>41097</v>
      </c>
      <c r="M90" s="352">
        <v>20147</v>
      </c>
      <c r="N90" s="353">
        <v>419703</v>
      </c>
      <c r="O90" s="352">
        <v>6331</v>
      </c>
      <c r="P90" s="353">
        <v>13107</v>
      </c>
      <c r="Q90" s="352">
        <v>63394</v>
      </c>
      <c r="R90" s="353">
        <v>247903</v>
      </c>
      <c r="S90" s="352">
        <v>342777</v>
      </c>
      <c r="T90" s="353">
        <v>19616</v>
      </c>
      <c r="U90" s="352">
        <v>370758</v>
      </c>
      <c r="V90" s="353">
        <v>2444</v>
      </c>
      <c r="W90" s="352">
        <v>9580</v>
      </c>
      <c r="X90" s="353">
        <v>14472</v>
      </c>
      <c r="Y90" s="352">
        <v>2228</v>
      </c>
      <c r="Z90" s="353">
        <v>40317</v>
      </c>
      <c r="AA90" s="352">
        <v>1585</v>
      </c>
      <c r="AB90" s="353">
        <v>66863</v>
      </c>
      <c r="AC90" s="352">
        <v>39328</v>
      </c>
      <c r="AD90" s="353">
        <v>151319</v>
      </c>
      <c r="AE90" s="352">
        <v>56387</v>
      </c>
      <c r="AF90" s="353">
        <v>78478</v>
      </c>
      <c r="AG90" s="352">
        <v>9843</v>
      </c>
      <c r="AH90" s="353">
        <v>16047</v>
      </c>
      <c r="AI90" s="352">
        <v>26251</v>
      </c>
      <c r="AJ90" s="353">
        <v>43757</v>
      </c>
      <c r="AK90" s="352">
        <v>273138</v>
      </c>
      <c r="AL90" s="353">
        <v>1169</v>
      </c>
      <c r="AM90" s="352">
        <v>98</v>
      </c>
      <c r="AN90" s="353">
        <v>19265</v>
      </c>
      <c r="AO90" s="352">
        <v>36471</v>
      </c>
      <c r="AP90" s="353">
        <v>1797</v>
      </c>
      <c r="AQ90" s="352">
        <v>4628</v>
      </c>
      <c r="AR90" s="353">
        <v>8489</v>
      </c>
      <c r="AS90" s="352">
        <v>29419</v>
      </c>
      <c r="AT90" s="353">
        <v>126423</v>
      </c>
      <c r="AU90" s="352">
        <v>36476</v>
      </c>
      <c r="AV90" s="353">
        <v>7756</v>
      </c>
      <c r="AW90" s="352">
        <v>171524</v>
      </c>
      <c r="AX90" s="353">
        <v>9222</v>
      </c>
      <c r="AY90" s="352">
        <v>13457</v>
      </c>
      <c r="AZ90" s="354">
        <v>10700</v>
      </c>
    </row>
    <row r="91" spans="2:52" ht="15.75" thickBot="1" x14ac:dyDescent="0.3">
      <c r="B91" s="71" t="s">
        <v>105</v>
      </c>
      <c r="C91" s="373">
        <v>12671365</v>
      </c>
      <c r="H91" s="362" t="s">
        <v>105</v>
      </c>
      <c r="I91" s="355">
        <v>12671365</v>
      </c>
      <c r="J91" s="356">
        <v>288406</v>
      </c>
      <c r="K91" s="355">
        <v>124733</v>
      </c>
      <c r="L91" s="356">
        <v>182099</v>
      </c>
      <c r="M91" s="355">
        <v>117479</v>
      </c>
      <c r="N91" s="356">
        <v>2147596</v>
      </c>
      <c r="O91" s="355">
        <v>29010</v>
      </c>
      <c r="P91" s="356">
        <v>64371</v>
      </c>
      <c r="Q91" s="355">
        <v>303193</v>
      </c>
      <c r="R91" s="356">
        <v>1306841</v>
      </c>
      <c r="S91" s="355">
        <v>1961465</v>
      </c>
      <c r="T91" s="356">
        <v>74080</v>
      </c>
      <c r="U91" s="355">
        <v>1930395</v>
      </c>
      <c r="V91" s="356">
        <v>11758</v>
      </c>
      <c r="W91" s="355">
        <v>41863</v>
      </c>
      <c r="X91" s="356">
        <v>63355</v>
      </c>
      <c r="Y91" s="355">
        <v>10303</v>
      </c>
      <c r="Z91" s="356">
        <v>180375</v>
      </c>
      <c r="AA91" s="355">
        <v>7397</v>
      </c>
      <c r="AB91" s="356">
        <v>344484</v>
      </c>
      <c r="AC91" s="355">
        <v>214843</v>
      </c>
      <c r="AD91" s="356">
        <v>663579</v>
      </c>
      <c r="AE91" s="355">
        <v>261597</v>
      </c>
      <c r="AF91" s="356">
        <v>323182</v>
      </c>
      <c r="AG91" s="355">
        <v>43382</v>
      </c>
      <c r="AH91" s="356">
        <v>70733</v>
      </c>
      <c r="AI91" s="355">
        <v>134040</v>
      </c>
      <c r="AJ91" s="356">
        <v>256484</v>
      </c>
      <c r="AK91" s="355">
        <v>1514322</v>
      </c>
      <c r="AL91" s="356">
        <v>5777</v>
      </c>
      <c r="AM91" s="355">
        <v>604</v>
      </c>
      <c r="AN91" s="356">
        <v>114917</v>
      </c>
      <c r="AO91" s="355">
        <v>200200</v>
      </c>
      <c r="AP91" s="356">
        <v>6019</v>
      </c>
      <c r="AQ91" s="355">
        <v>14206</v>
      </c>
      <c r="AR91" s="356">
        <v>20138</v>
      </c>
      <c r="AS91" s="355">
        <v>103177</v>
      </c>
      <c r="AT91" s="356">
        <v>475435</v>
      </c>
      <c r="AU91" s="355">
        <v>140899</v>
      </c>
      <c r="AV91" s="356">
        <v>32114</v>
      </c>
      <c r="AW91" s="355">
        <v>659317</v>
      </c>
      <c r="AX91" s="356">
        <v>24771</v>
      </c>
      <c r="AY91" s="355">
        <v>37851</v>
      </c>
      <c r="AZ91" s="357">
        <v>63100</v>
      </c>
    </row>
    <row r="93" spans="2:52" x14ac:dyDescent="0.2">
      <c r="J93" s="98"/>
    </row>
    <row r="94" spans="2:52" x14ac:dyDescent="0.2">
      <c r="J94" s="98"/>
    </row>
    <row r="95" spans="2:52" x14ac:dyDescent="0.2">
      <c r="J95" s="98"/>
    </row>
    <row r="96" spans="2:52" x14ac:dyDescent="0.2">
      <c r="J96" s="98"/>
    </row>
    <row r="97" spans="10:10" x14ac:dyDescent="0.2">
      <c r="J97" s="98"/>
    </row>
    <row r="98" spans="10:10" x14ac:dyDescent="0.2">
      <c r="J98" s="98"/>
    </row>
    <row r="99" spans="10:10" x14ac:dyDescent="0.2">
      <c r="J99" s="98"/>
    </row>
    <row r="100" spans="10:10" x14ac:dyDescent="0.2">
      <c r="J100" s="98"/>
    </row>
    <row r="101" spans="10:10" x14ac:dyDescent="0.2">
      <c r="J101" s="98"/>
    </row>
    <row r="102" spans="10:10" x14ac:dyDescent="0.2">
      <c r="J102" s="98"/>
    </row>
    <row r="103" spans="10:10" x14ac:dyDescent="0.2">
      <c r="J103" s="98"/>
    </row>
    <row r="104" spans="10:10" x14ac:dyDescent="0.2">
      <c r="J104" s="98"/>
    </row>
    <row r="105" spans="10:10" x14ac:dyDescent="0.2">
      <c r="J105" s="98"/>
    </row>
    <row r="106" spans="10:10" x14ac:dyDescent="0.2">
      <c r="J106" s="98"/>
    </row>
    <row r="107" spans="10:10" x14ac:dyDescent="0.2">
      <c r="J107" s="98"/>
    </row>
    <row r="108" spans="10:10" x14ac:dyDescent="0.2">
      <c r="J108" s="98"/>
    </row>
    <row r="109" spans="10:10" x14ac:dyDescent="0.2">
      <c r="J109" s="98"/>
    </row>
    <row r="110" spans="10:10" x14ac:dyDescent="0.2">
      <c r="J110" s="98"/>
    </row>
    <row r="111" spans="10:10" x14ac:dyDescent="0.2">
      <c r="J111" s="98"/>
    </row>
    <row r="112" spans="10:10" x14ac:dyDescent="0.2">
      <c r="J112" s="98"/>
    </row>
    <row r="113" spans="10:10" x14ac:dyDescent="0.2">
      <c r="J113" s="98"/>
    </row>
    <row r="114" spans="10:10" x14ac:dyDescent="0.2">
      <c r="J114" s="98"/>
    </row>
    <row r="115" spans="10:10" x14ac:dyDescent="0.2">
      <c r="J115" s="98"/>
    </row>
    <row r="116" spans="10:10" x14ac:dyDescent="0.2">
      <c r="J116" s="98"/>
    </row>
    <row r="117" spans="10:10" x14ac:dyDescent="0.2">
      <c r="J117" s="98"/>
    </row>
    <row r="118" spans="10:10" x14ac:dyDescent="0.2">
      <c r="J118" s="98"/>
    </row>
    <row r="119" spans="10:10" x14ac:dyDescent="0.2">
      <c r="J119" s="98"/>
    </row>
    <row r="120" spans="10:10" x14ac:dyDescent="0.2">
      <c r="J120" s="98"/>
    </row>
    <row r="121" spans="10:10" x14ac:dyDescent="0.2">
      <c r="J121" s="98"/>
    </row>
    <row r="122" spans="10:10" x14ac:dyDescent="0.2">
      <c r="J122" s="98"/>
    </row>
    <row r="123" spans="10:10" x14ac:dyDescent="0.2">
      <c r="J123" s="98"/>
    </row>
    <row r="124" spans="10:10" x14ac:dyDescent="0.2">
      <c r="J124" s="98"/>
    </row>
    <row r="125" spans="10:10" x14ac:dyDescent="0.2">
      <c r="J125" s="98"/>
    </row>
    <row r="126" spans="10:10" x14ac:dyDescent="0.2">
      <c r="J126" s="98"/>
    </row>
    <row r="127" spans="10:10" x14ac:dyDescent="0.2">
      <c r="J127" s="98"/>
    </row>
    <row r="128" spans="10:10" x14ac:dyDescent="0.2">
      <c r="J128" s="98"/>
    </row>
    <row r="129" spans="10:10" x14ac:dyDescent="0.2">
      <c r="J129" s="98"/>
    </row>
    <row r="130" spans="10:10" x14ac:dyDescent="0.2">
      <c r="J130" s="98"/>
    </row>
    <row r="131" spans="10:10" x14ac:dyDescent="0.2">
      <c r="J131" s="98"/>
    </row>
    <row r="132" spans="10:10" x14ac:dyDescent="0.2">
      <c r="J132" s="98"/>
    </row>
    <row r="133" spans="10:10" x14ac:dyDescent="0.2">
      <c r="J133" s="98"/>
    </row>
    <row r="134" spans="10:10" x14ac:dyDescent="0.2">
      <c r="J134" s="98"/>
    </row>
    <row r="135" spans="10:10" x14ac:dyDescent="0.2">
      <c r="J135" s="98"/>
    </row>
    <row r="136" spans="10:10" x14ac:dyDescent="0.2">
      <c r="J136" s="98"/>
    </row>
    <row r="137" spans="10:10" x14ac:dyDescent="0.2">
      <c r="J137" s="98"/>
    </row>
    <row r="138" spans="10:10" x14ac:dyDescent="0.2">
      <c r="J138" s="98"/>
    </row>
    <row r="139" spans="10:10" x14ac:dyDescent="0.2">
      <c r="J139" s="98"/>
    </row>
    <row r="140" spans="10:10" x14ac:dyDescent="0.2">
      <c r="J140" s="98"/>
    </row>
    <row r="141" spans="10:10" x14ac:dyDescent="0.2">
      <c r="J141" s="98"/>
    </row>
    <row r="142" spans="10:10" x14ac:dyDescent="0.2">
      <c r="J142" s="98"/>
    </row>
    <row r="143" spans="10:10" x14ac:dyDescent="0.2">
      <c r="J143" s="98"/>
    </row>
    <row r="144" spans="10:10" x14ac:dyDescent="0.2">
      <c r="J144" s="98"/>
    </row>
    <row r="145" spans="10:10" x14ac:dyDescent="0.2">
      <c r="J145" s="98"/>
    </row>
    <row r="146" spans="10:10" x14ac:dyDescent="0.2">
      <c r="J146" s="98"/>
    </row>
    <row r="147" spans="10:10" x14ac:dyDescent="0.2">
      <c r="J147" s="98"/>
    </row>
    <row r="148" spans="10:10" x14ac:dyDescent="0.2">
      <c r="J148" s="98"/>
    </row>
    <row r="149" spans="10:10" x14ac:dyDescent="0.2">
      <c r="J149" s="98"/>
    </row>
    <row r="150" spans="10:10" x14ac:dyDescent="0.2">
      <c r="J150" s="98"/>
    </row>
    <row r="151" spans="10:10" x14ac:dyDescent="0.2">
      <c r="J151" s="98"/>
    </row>
    <row r="152" spans="10:10" x14ac:dyDescent="0.2">
      <c r="J152" s="98"/>
    </row>
    <row r="153" spans="10:10" x14ac:dyDescent="0.2">
      <c r="J153" s="98"/>
    </row>
    <row r="154" spans="10:10" x14ac:dyDescent="0.2">
      <c r="J154" s="98"/>
    </row>
    <row r="155" spans="10:10" x14ac:dyDescent="0.2">
      <c r="J155" s="98"/>
    </row>
    <row r="156" spans="10:10" x14ac:dyDescent="0.2">
      <c r="J156" s="98"/>
    </row>
    <row r="157" spans="10:10" x14ac:dyDescent="0.2">
      <c r="J157" s="98"/>
    </row>
    <row r="158" spans="10:10" x14ac:dyDescent="0.2">
      <c r="J158" s="98"/>
    </row>
    <row r="159" spans="10:10" x14ac:dyDescent="0.2">
      <c r="J159" s="98"/>
    </row>
    <row r="160" spans="10:10" x14ac:dyDescent="0.2">
      <c r="J160" s="98"/>
    </row>
    <row r="161" spans="10:10" x14ac:dyDescent="0.2">
      <c r="J161" s="98"/>
    </row>
    <row r="162" spans="10:10" x14ac:dyDescent="0.2">
      <c r="J162" s="98"/>
    </row>
    <row r="163" spans="10:10" x14ac:dyDescent="0.2">
      <c r="J163" s="98"/>
    </row>
    <row r="164" spans="10:10" x14ac:dyDescent="0.2">
      <c r="J164" s="98"/>
    </row>
    <row r="165" spans="10:10" x14ac:dyDescent="0.2">
      <c r="J165" s="98"/>
    </row>
    <row r="166" spans="10:10" x14ac:dyDescent="0.2">
      <c r="J166" s="98"/>
    </row>
    <row r="167" spans="10:10" x14ac:dyDescent="0.2">
      <c r="J167" s="98"/>
    </row>
    <row r="168" spans="10:10" x14ac:dyDescent="0.2">
      <c r="J168" s="98"/>
    </row>
    <row r="169" spans="10:10" x14ac:dyDescent="0.2">
      <c r="J169" s="98"/>
    </row>
    <row r="170" spans="10:10" x14ac:dyDescent="0.2">
      <c r="J170" s="98"/>
    </row>
    <row r="171" spans="10:10" x14ac:dyDescent="0.2">
      <c r="J171" s="98"/>
    </row>
    <row r="172" spans="10:10" x14ac:dyDescent="0.2">
      <c r="J172" s="98"/>
    </row>
    <row r="173" spans="10:10" x14ac:dyDescent="0.2">
      <c r="J173" s="98"/>
    </row>
    <row r="174" spans="10:10" x14ac:dyDescent="0.2">
      <c r="J174" s="98"/>
    </row>
    <row r="175" spans="10:10" x14ac:dyDescent="0.2">
      <c r="J175" s="98"/>
    </row>
    <row r="176" spans="10:10" x14ac:dyDescent="0.2">
      <c r="J176" s="98"/>
    </row>
    <row r="177" spans="10:10" x14ac:dyDescent="0.2">
      <c r="J177" s="98"/>
    </row>
    <row r="178" spans="10:10" x14ac:dyDescent="0.2">
      <c r="J178" s="98"/>
    </row>
    <row r="179" spans="10:10" x14ac:dyDescent="0.2">
      <c r="J179" s="98"/>
    </row>
    <row r="180" spans="10:10" x14ac:dyDescent="0.2">
      <c r="J180" s="98"/>
    </row>
    <row r="181" spans="10:10" x14ac:dyDescent="0.2">
      <c r="J181" s="98"/>
    </row>
    <row r="182" spans="10:10" x14ac:dyDescent="0.2">
      <c r="J182" s="98"/>
    </row>
    <row r="183" spans="10:10" x14ac:dyDescent="0.2">
      <c r="J183" s="98"/>
    </row>
    <row r="184" spans="10:10" x14ac:dyDescent="0.2">
      <c r="J184" s="98"/>
    </row>
    <row r="185" spans="10:10" x14ac:dyDescent="0.2">
      <c r="J185" s="98"/>
    </row>
    <row r="186" spans="10:10" x14ac:dyDescent="0.2">
      <c r="J186" s="98"/>
    </row>
    <row r="187" spans="10:10" x14ac:dyDescent="0.2">
      <c r="J187" s="98"/>
    </row>
    <row r="188" spans="10:10" x14ac:dyDescent="0.2">
      <c r="J188" s="98"/>
    </row>
    <row r="189" spans="10:10" x14ac:dyDescent="0.2">
      <c r="J189" s="98"/>
    </row>
    <row r="190" spans="10:10" x14ac:dyDescent="0.2">
      <c r="J190" s="98"/>
    </row>
    <row r="191" spans="10:10" x14ac:dyDescent="0.2">
      <c r="J191" s="98"/>
    </row>
    <row r="192" spans="10:10" x14ac:dyDescent="0.2">
      <c r="J192" s="98"/>
    </row>
    <row r="193" spans="10:10" x14ac:dyDescent="0.2">
      <c r="J193" s="98"/>
    </row>
    <row r="194" spans="10:10" x14ac:dyDescent="0.2">
      <c r="J194" s="98"/>
    </row>
    <row r="195" spans="10:10" x14ac:dyDescent="0.2">
      <c r="J195" s="98"/>
    </row>
    <row r="196" spans="10:10" x14ac:dyDescent="0.2">
      <c r="J196" s="98"/>
    </row>
    <row r="197" spans="10:10" x14ac:dyDescent="0.2">
      <c r="J197" s="98"/>
    </row>
    <row r="198" spans="10:10" x14ac:dyDescent="0.2">
      <c r="J198" s="98"/>
    </row>
    <row r="199" spans="10:10" x14ac:dyDescent="0.2">
      <c r="J199" s="98"/>
    </row>
    <row r="200" spans="10:10" x14ac:dyDescent="0.2">
      <c r="J200" s="98"/>
    </row>
    <row r="201" spans="10:10" x14ac:dyDescent="0.2">
      <c r="J201" s="98"/>
    </row>
    <row r="202" spans="10:10" x14ac:dyDescent="0.2">
      <c r="J202" s="98"/>
    </row>
    <row r="203" spans="10:10" x14ac:dyDescent="0.2">
      <c r="J203" s="98"/>
    </row>
    <row r="204" spans="10:10" x14ac:dyDescent="0.2">
      <c r="J204" s="98"/>
    </row>
    <row r="205" spans="10:10" x14ac:dyDescent="0.2">
      <c r="J205" s="98"/>
    </row>
    <row r="206" spans="10:10" x14ac:dyDescent="0.2">
      <c r="J206" s="98"/>
    </row>
    <row r="207" spans="10:10" x14ac:dyDescent="0.2">
      <c r="J207" s="98"/>
    </row>
    <row r="208" spans="10:10" x14ac:dyDescent="0.2">
      <c r="J208" s="98"/>
    </row>
    <row r="209" spans="10:10" x14ac:dyDescent="0.2">
      <c r="J209" s="98"/>
    </row>
    <row r="210" spans="10:10" x14ac:dyDescent="0.2">
      <c r="J210" s="98"/>
    </row>
    <row r="211" spans="10:10" x14ac:dyDescent="0.2">
      <c r="J211" s="98"/>
    </row>
    <row r="212" spans="10:10" x14ac:dyDescent="0.2">
      <c r="J212" s="98"/>
    </row>
    <row r="213" spans="10:10" x14ac:dyDescent="0.2">
      <c r="J213" s="98"/>
    </row>
    <row r="214" spans="10:10" x14ac:dyDescent="0.2">
      <c r="J214" s="98"/>
    </row>
    <row r="215" spans="10:10" x14ac:dyDescent="0.2">
      <c r="J215" s="98"/>
    </row>
    <row r="216" spans="10:10" x14ac:dyDescent="0.2">
      <c r="J216" s="98"/>
    </row>
    <row r="217" spans="10:10" x14ac:dyDescent="0.2">
      <c r="J217" s="98"/>
    </row>
    <row r="218" spans="10:10" x14ac:dyDescent="0.2">
      <c r="J218" s="98"/>
    </row>
    <row r="219" spans="10:10" x14ac:dyDescent="0.2">
      <c r="J219" s="98"/>
    </row>
    <row r="220" spans="10:10" x14ac:dyDescent="0.2">
      <c r="J220" s="98"/>
    </row>
    <row r="221" spans="10:10" x14ac:dyDescent="0.2">
      <c r="J221" s="98"/>
    </row>
    <row r="222" spans="10:10" x14ac:dyDescent="0.2">
      <c r="J222" s="98"/>
    </row>
    <row r="223" spans="10:10" x14ac:dyDescent="0.2">
      <c r="J223" s="98"/>
    </row>
    <row r="224" spans="10:10" x14ac:dyDescent="0.2">
      <c r="J224" s="98"/>
    </row>
    <row r="225" spans="10:10" x14ac:dyDescent="0.2">
      <c r="J225" s="98"/>
    </row>
    <row r="226" spans="10:10" x14ac:dyDescent="0.2">
      <c r="J226" s="98"/>
    </row>
    <row r="227" spans="10:10" x14ac:dyDescent="0.2">
      <c r="J227" s="98"/>
    </row>
    <row r="228" spans="10:10" x14ac:dyDescent="0.2">
      <c r="J228" s="98"/>
    </row>
    <row r="229" spans="10:10" x14ac:dyDescent="0.2">
      <c r="J229" s="98"/>
    </row>
    <row r="230" spans="10:10" x14ac:dyDescent="0.2">
      <c r="J230" s="98"/>
    </row>
    <row r="231" spans="10:10" x14ac:dyDescent="0.2">
      <c r="J231" s="98"/>
    </row>
    <row r="232" spans="10:10" x14ac:dyDescent="0.2">
      <c r="J232" s="98"/>
    </row>
    <row r="233" spans="10:10" x14ac:dyDescent="0.2">
      <c r="J233" s="98"/>
    </row>
    <row r="234" spans="10:10" x14ac:dyDescent="0.2">
      <c r="J234" s="98"/>
    </row>
    <row r="235" spans="10:10" x14ac:dyDescent="0.2">
      <c r="J235" s="98"/>
    </row>
    <row r="236" spans="10:10" x14ac:dyDescent="0.2">
      <c r="J236" s="98"/>
    </row>
    <row r="237" spans="10:10" x14ac:dyDescent="0.2">
      <c r="J237" s="98"/>
    </row>
    <row r="238" spans="10:10" x14ac:dyDescent="0.2">
      <c r="J238" s="98"/>
    </row>
    <row r="239" spans="10:10" x14ac:dyDescent="0.2">
      <c r="J239" s="98"/>
    </row>
    <row r="240" spans="10:10" x14ac:dyDescent="0.2">
      <c r="J240" s="98"/>
    </row>
    <row r="241" spans="10:10" x14ac:dyDescent="0.2">
      <c r="J241" s="98"/>
    </row>
    <row r="242" spans="10:10" x14ac:dyDescent="0.2">
      <c r="J242" s="98"/>
    </row>
    <row r="243" spans="10:10" x14ac:dyDescent="0.2">
      <c r="J243" s="98"/>
    </row>
    <row r="244" spans="10:10" x14ac:dyDescent="0.2">
      <c r="J244" s="98"/>
    </row>
    <row r="245" spans="10:10" x14ac:dyDescent="0.2">
      <c r="J245" s="98"/>
    </row>
    <row r="246" spans="10:10" x14ac:dyDescent="0.2">
      <c r="J246" s="98"/>
    </row>
    <row r="247" spans="10:10" x14ac:dyDescent="0.2">
      <c r="J247" s="98"/>
    </row>
    <row r="248" spans="10:10" x14ac:dyDescent="0.2">
      <c r="J248" s="98"/>
    </row>
    <row r="249" spans="10:10" x14ac:dyDescent="0.2">
      <c r="J249" s="98"/>
    </row>
    <row r="250" spans="10:10" x14ac:dyDescent="0.2">
      <c r="J250" s="98"/>
    </row>
    <row r="251" spans="10:10" x14ac:dyDescent="0.2">
      <c r="J251" s="98"/>
    </row>
    <row r="252" spans="10:10" x14ac:dyDescent="0.2">
      <c r="J252" s="98"/>
    </row>
    <row r="253" spans="10:10" x14ac:dyDescent="0.2">
      <c r="J253" s="98"/>
    </row>
    <row r="254" spans="10:10" x14ac:dyDescent="0.2">
      <c r="J254" s="98"/>
    </row>
    <row r="255" spans="10:10" x14ac:dyDescent="0.2">
      <c r="J255" s="98"/>
    </row>
    <row r="256" spans="10:10" x14ac:dyDescent="0.2">
      <c r="J256" s="98"/>
    </row>
    <row r="257" spans="10:10" x14ac:dyDescent="0.2">
      <c r="J257" s="98"/>
    </row>
    <row r="258" spans="10:10" x14ac:dyDescent="0.2">
      <c r="J258" s="98"/>
    </row>
    <row r="259" spans="10:10" x14ac:dyDescent="0.2">
      <c r="J259" s="98"/>
    </row>
    <row r="260" spans="10:10" x14ac:dyDescent="0.2">
      <c r="J260" s="98"/>
    </row>
    <row r="261" spans="10:10" x14ac:dyDescent="0.2">
      <c r="J261" s="98"/>
    </row>
    <row r="262" spans="10:10" x14ac:dyDescent="0.2">
      <c r="J262" s="98"/>
    </row>
    <row r="263" spans="10:10" x14ac:dyDescent="0.2">
      <c r="J263" s="98"/>
    </row>
    <row r="264" spans="10:10" x14ac:dyDescent="0.2">
      <c r="J264" s="98"/>
    </row>
    <row r="265" spans="10:10" x14ac:dyDescent="0.2">
      <c r="J265" s="98"/>
    </row>
    <row r="266" spans="10:10" x14ac:dyDescent="0.2">
      <c r="J266" s="98"/>
    </row>
    <row r="267" spans="10:10" x14ac:dyDescent="0.2">
      <c r="J267" s="98"/>
    </row>
    <row r="268" spans="10:10" x14ac:dyDescent="0.2">
      <c r="J268" s="98"/>
    </row>
    <row r="269" spans="10:10" x14ac:dyDescent="0.2">
      <c r="J269" s="98"/>
    </row>
    <row r="270" spans="10:10" x14ac:dyDescent="0.2">
      <c r="J270" s="98"/>
    </row>
    <row r="271" spans="10:10" x14ac:dyDescent="0.2">
      <c r="J271" s="98"/>
    </row>
    <row r="272" spans="10:10" x14ac:dyDescent="0.2">
      <c r="J272" s="98"/>
    </row>
    <row r="273" spans="10:10" x14ac:dyDescent="0.2">
      <c r="J273" s="98"/>
    </row>
    <row r="274" spans="10:10" x14ac:dyDescent="0.2">
      <c r="J274" s="98"/>
    </row>
    <row r="275" spans="10:10" x14ac:dyDescent="0.2">
      <c r="J275" s="98"/>
    </row>
    <row r="276" spans="10:10" x14ac:dyDescent="0.2">
      <c r="J276" s="98"/>
    </row>
    <row r="277" spans="10:10" x14ac:dyDescent="0.2">
      <c r="J277" s="98"/>
    </row>
    <row r="278" spans="10:10" x14ac:dyDescent="0.2">
      <c r="J278" s="98"/>
    </row>
    <row r="279" spans="10:10" x14ac:dyDescent="0.2">
      <c r="J279" s="98"/>
    </row>
    <row r="280" spans="10:10" x14ac:dyDescent="0.2">
      <c r="J280" s="98"/>
    </row>
    <row r="281" spans="10:10" x14ac:dyDescent="0.2">
      <c r="J281" s="98"/>
    </row>
    <row r="282" spans="10:10" x14ac:dyDescent="0.2">
      <c r="J282" s="98"/>
    </row>
    <row r="283" spans="10:10" x14ac:dyDescent="0.2">
      <c r="J283" s="98"/>
    </row>
    <row r="284" spans="10:10" x14ac:dyDescent="0.2">
      <c r="J284" s="98"/>
    </row>
    <row r="285" spans="10:10" x14ac:dyDescent="0.2">
      <c r="J285" s="98"/>
    </row>
    <row r="286" spans="10:10" x14ac:dyDescent="0.2">
      <c r="J286" s="98"/>
    </row>
    <row r="287" spans="10:10" x14ac:dyDescent="0.2">
      <c r="J287" s="98"/>
    </row>
    <row r="288" spans="10:10" x14ac:dyDescent="0.2">
      <c r="J288" s="98"/>
    </row>
    <row r="289" spans="10:10" x14ac:dyDescent="0.2">
      <c r="J289" s="98"/>
    </row>
    <row r="290" spans="10:10" x14ac:dyDescent="0.2">
      <c r="J290" s="98"/>
    </row>
    <row r="291" spans="10:10" x14ac:dyDescent="0.2">
      <c r="J291" s="98"/>
    </row>
    <row r="292" spans="10:10" x14ac:dyDescent="0.2">
      <c r="J292" s="98"/>
    </row>
    <row r="293" spans="10:10" x14ac:dyDescent="0.2">
      <c r="J293" s="98"/>
    </row>
    <row r="294" spans="10:10" x14ac:dyDescent="0.2">
      <c r="J294" s="98"/>
    </row>
    <row r="295" spans="10:10" x14ac:dyDescent="0.2">
      <c r="J295" s="98"/>
    </row>
    <row r="296" spans="10:10" x14ac:dyDescent="0.2">
      <c r="J296" s="98"/>
    </row>
    <row r="297" spans="10:10" x14ac:dyDescent="0.2">
      <c r="J297" s="98"/>
    </row>
    <row r="298" spans="10:10" x14ac:dyDescent="0.2">
      <c r="J298" s="98"/>
    </row>
    <row r="299" spans="10:10" x14ac:dyDescent="0.2">
      <c r="J299" s="98"/>
    </row>
    <row r="300" spans="10:10" x14ac:dyDescent="0.2">
      <c r="J300" s="98"/>
    </row>
    <row r="301" spans="10:10" x14ac:dyDescent="0.2">
      <c r="J301" s="98"/>
    </row>
    <row r="302" spans="10:10" x14ac:dyDescent="0.2">
      <c r="J302" s="98"/>
    </row>
    <row r="303" spans="10:10" x14ac:dyDescent="0.2">
      <c r="J303" s="98"/>
    </row>
    <row r="304" spans="10:10" x14ac:dyDescent="0.2">
      <c r="J304" s="98"/>
    </row>
    <row r="305" spans="10:10" x14ac:dyDescent="0.2">
      <c r="J305" s="98"/>
    </row>
    <row r="306" spans="10:10" x14ac:dyDescent="0.2">
      <c r="J306" s="98"/>
    </row>
    <row r="307" spans="10:10" x14ac:dyDescent="0.2">
      <c r="J307" s="98"/>
    </row>
    <row r="308" spans="10:10" x14ac:dyDescent="0.2">
      <c r="J308" s="98"/>
    </row>
    <row r="309" spans="10:10" x14ac:dyDescent="0.2">
      <c r="J309" s="98"/>
    </row>
    <row r="310" spans="10:10" x14ac:dyDescent="0.2">
      <c r="J310" s="98"/>
    </row>
    <row r="311" spans="10:10" x14ac:dyDescent="0.2">
      <c r="J311" s="98"/>
    </row>
    <row r="312" spans="10:10" x14ac:dyDescent="0.2">
      <c r="J312" s="98"/>
    </row>
    <row r="313" spans="10:10" x14ac:dyDescent="0.2">
      <c r="J313" s="98"/>
    </row>
    <row r="314" spans="10:10" x14ac:dyDescent="0.2">
      <c r="J314" s="98"/>
    </row>
    <row r="315" spans="10:10" x14ac:dyDescent="0.2">
      <c r="J315" s="98"/>
    </row>
    <row r="316" spans="10:10" x14ac:dyDescent="0.2">
      <c r="J316" s="98"/>
    </row>
    <row r="317" spans="10:10" x14ac:dyDescent="0.2">
      <c r="J317" s="98"/>
    </row>
    <row r="318" spans="10:10" x14ac:dyDescent="0.2">
      <c r="J318" s="98"/>
    </row>
    <row r="319" spans="10:10" x14ac:dyDescent="0.2">
      <c r="J319" s="98"/>
    </row>
    <row r="320" spans="10:10" x14ac:dyDescent="0.2">
      <c r="J320" s="98"/>
    </row>
    <row r="321" spans="10:10" x14ac:dyDescent="0.2">
      <c r="J321" s="98"/>
    </row>
    <row r="322" spans="10:10" x14ac:dyDescent="0.2">
      <c r="J322" s="98"/>
    </row>
    <row r="323" spans="10:10" x14ac:dyDescent="0.2">
      <c r="J323" s="98"/>
    </row>
    <row r="324" spans="10:10" x14ac:dyDescent="0.2">
      <c r="J324" s="98"/>
    </row>
    <row r="325" spans="10:10" x14ac:dyDescent="0.2">
      <c r="J325" s="98"/>
    </row>
    <row r="326" spans="10:10" x14ac:dyDescent="0.2">
      <c r="J326" s="98"/>
    </row>
    <row r="327" spans="10:10" x14ac:dyDescent="0.2">
      <c r="J327" s="98"/>
    </row>
    <row r="328" spans="10:10" x14ac:dyDescent="0.2">
      <c r="J328" s="98"/>
    </row>
    <row r="329" spans="10:10" x14ac:dyDescent="0.2">
      <c r="J329" s="98"/>
    </row>
    <row r="330" spans="10:10" x14ac:dyDescent="0.2">
      <c r="J330" s="98"/>
    </row>
    <row r="331" spans="10:10" x14ac:dyDescent="0.2">
      <c r="J331" s="98"/>
    </row>
    <row r="332" spans="10:10" x14ac:dyDescent="0.2">
      <c r="J332" s="98"/>
    </row>
    <row r="333" spans="10:10" x14ac:dyDescent="0.2">
      <c r="J333" s="98"/>
    </row>
    <row r="334" spans="10:10" x14ac:dyDescent="0.2">
      <c r="J334" s="98"/>
    </row>
    <row r="335" spans="10:10" x14ac:dyDescent="0.2">
      <c r="J335" s="98"/>
    </row>
    <row r="336" spans="10:10" x14ac:dyDescent="0.2">
      <c r="J336" s="98"/>
    </row>
    <row r="337" spans="10:10" x14ac:dyDescent="0.2">
      <c r="J337" s="98"/>
    </row>
    <row r="338" spans="10:10" x14ac:dyDescent="0.2">
      <c r="J338" s="98"/>
    </row>
    <row r="339" spans="10:10" x14ac:dyDescent="0.2">
      <c r="J339" s="98"/>
    </row>
    <row r="340" spans="10:10" x14ac:dyDescent="0.2">
      <c r="J340" s="98"/>
    </row>
    <row r="341" spans="10:10" x14ac:dyDescent="0.2">
      <c r="J341" s="98"/>
    </row>
    <row r="342" spans="10:10" x14ac:dyDescent="0.2">
      <c r="J342" s="98"/>
    </row>
    <row r="343" spans="10:10" x14ac:dyDescent="0.2">
      <c r="J343" s="98"/>
    </row>
    <row r="344" spans="10:10" x14ac:dyDescent="0.2">
      <c r="J344" s="98"/>
    </row>
    <row r="345" spans="10:10" x14ac:dyDescent="0.2">
      <c r="J345" s="98"/>
    </row>
    <row r="346" spans="10:10" x14ac:dyDescent="0.2">
      <c r="J346" s="98"/>
    </row>
    <row r="347" spans="10:10" x14ac:dyDescent="0.2">
      <c r="J347" s="98"/>
    </row>
    <row r="348" spans="10:10" x14ac:dyDescent="0.2">
      <c r="J348" s="98"/>
    </row>
    <row r="349" spans="10:10" x14ac:dyDescent="0.2">
      <c r="J349" s="98"/>
    </row>
    <row r="350" spans="10:10" x14ac:dyDescent="0.2">
      <c r="J350" s="98"/>
    </row>
    <row r="351" spans="10:10" x14ac:dyDescent="0.2">
      <c r="J351" s="98"/>
    </row>
    <row r="352" spans="10:10" x14ac:dyDescent="0.2">
      <c r="J352" s="98"/>
    </row>
    <row r="353" spans="10:10" x14ac:dyDescent="0.2">
      <c r="J353" s="98"/>
    </row>
    <row r="354" spans="10:10" x14ac:dyDescent="0.2">
      <c r="J354" s="98"/>
    </row>
    <row r="355" spans="10:10" x14ac:dyDescent="0.2">
      <c r="J355" s="98"/>
    </row>
    <row r="356" spans="10:10" x14ac:dyDescent="0.2">
      <c r="J356" s="98"/>
    </row>
    <row r="357" spans="10:10" x14ac:dyDescent="0.2">
      <c r="J357" s="98"/>
    </row>
    <row r="358" spans="10:10" x14ac:dyDescent="0.2">
      <c r="J358" s="98"/>
    </row>
    <row r="359" spans="10:10" x14ac:dyDescent="0.2">
      <c r="J359" s="98"/>
    </row>
    <row r="360" spans="10:10" x14ac:dyDescent="0.2">
      <c r="J360" s="98"/>
    </row>
    <row r="361" spans="10:10" x14ac:dyDescent="0.2">
      <c r="J361" s="98"/>
    </row>
    <row r="362" spans="10:10" x14ac:dyDescent="0.2">
      <c r="J362" s="98"/>
    </row>
    <row r="363" spans="10:10" x14ac:dyDescent="0.2">
      <c r="J363" s="98"/>
    </row>
    <row r="364" spans="10:10" x14ac:dyDescent="0.2">
      <c r="J364" s="98"/>
    </row>
    <row r="365" spans="10:10" x14ac:dyDescent="0.2">
      <c r="J365" s="98"/>
    </row>
    <row r="366" spans="10:10" x14ac:dyDescent="0.2">
      <c r="J366" s="98"/>
    </row>
    <row r="367" spans="10:10" x14ac:dyDescent="0.2">
      <c r="J367" s="98"/>
    </row>
    <row r="368" spans="10:10" x14ac:dyDescent="0.2">
      <c r="J368" s="98"/>
    </row>
    <row r="369" spans="10:10" x14ac:dyDescent="0.2">
      <c r="J369" s="98"/>
    </row>
    <row r="370" spans="10:10" x14ac:dyDescent="0.2">
      <c r="J370" s="98"/>
    </row>
    <row r="371" spans="10:10" x14ac:dyDescent="0.2">
      <c r="J371" s="98"/>
    </row>
    <row r="372" spans="10:10" x14ac:dyDescent="0.2">
      <c r="J372" s="98"/>
    </row>
    <row r="373" spans="10:10" x14ac:dyDescent="0.2">
      <c r="J373" s="98"/>
    </row>
    <row r="374" spans="10:10" x14ac:dyDescent="0.2">
      <c r="J374" s="98"/>
    </row>
    <row r="375" spans="10:10" x14ac:dyDescent="0.2">
      <c r="J375" s="98"/>
    </row>
    <row r="376" spans="10:10" x14ac:dyDescent="0.2">
      <c r="J376" s="98"/>
    </row>
    <row r="377" spans="10:10" x14ac:dyDescent="0.2">
      <c r="J377" s="98"/>
    </row>
    <row r="378" spans="10:10" x14ac:dyDescent="0.2">
      <c r="J378" s="98"/>
    </row>
    <row r="379" spans="10:10" x14ac:dyDescent="0.2">
      <c r="J379" s="98"/>
    </row>
    <row r="380" spans="10:10" x14ac:dyDescent="0.2">
      <c r="J380" s="98"/>
    </row>
    <row r="381" spans="10:10" x14ac:dyDescent="0.2">
      <c r="J381" s="98"/>
    </row>
    <row r="382" spans="10:10" x14ac:dyDescent="0.2">
      <c r="J382" s="98"/>
    </row>
    <row r="383" spans="10:10" x14ac:dyDescent="0.2">
      <c r="J383" s="98"/>
    </row>
    <row r="384" spans="10:10" x14ac:dyDescent="0.2">
      <c r="J384" s="98"/>
    </row>
    <row r="385" spans="10:10" x14ac:dyDescent="0.2">
      <c r="J385" s="98"/>
    </row>
    <row r="386" spans="10:10" x14ac:dyDescent="0.2">
      <c r="J386" s="98"/>
    </row>
    <row r="387" spans="10:10" x14ac:dyDescent="0.2">
      <c r="J387" s="98"/>
    </row>
    <row r="388" spans="10:10" x14ac:dyDescent="0.2">
      <c r="J388" s="98"/>
    </row>
    <row r="389" spans="10:10" x14ac:dyDescent="0.2">
      <c r="J389" s="98"/>
    </row>
    <row r="390" spans="10:10" x14ac:dyDescent="0.2">
      <c r="J390" s="98"/>
    </row>
    <row r="391" spans="10:10" x14ac:dyDescent="0.2">
      <c r="J391" s="98"/>
    </row>
    <row r="392" spans="10:10" x14ac:dyDescent="0.2">
      <c r="J392" s="98"/>
    </row>
    <row r="393" spans="10:10" x14ac:dyDescent="0.2">
      <c r="J393" s="98"/>
    </row>
    <row r="394" spans="10:10" x14ac:dyDescent="0.2">
      <c r="J394" s="98"/>
    </row>
    <row r="395" spans="10:10" x14ac:dyDescent="0.2">
      <c r="J395" s="9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showGridLines="0" zoomScaleNormal="100" workbookViewId="0"/>
  </sheetViews>
  <sheetFormatPr defaultColWidth="9.140625" defaultRowHeight="15" x14ac:dyDescent="0.25"/>
  <cols>
    <col min="1" max="1" width="61.7109375" style="1" customWidth="1"/>
    <col min="2" max="2" width="31.7109375" style="1" customWidth="1"/>
    <col min="3" max="4" width="31.7109375" style="16" customWidth="1"/>
    <col min="5" max="5" width="31.7109375" style="17" customWidth="1"/>
    <col min="6" max="6" width="31.7109375" style="22" customWidth="1"/>
    <col min="7" max="7" width="31.7109375" style="1" customWidth="1"/>
    <col min="8" max="8" width="6" style="1" customWidth="1"/>
    <col min="9" max="9" width="17.85546875" style="1" customWidth="1"/>
    <col min="10" max="10" width="24.28515625" style="1" customWidth="1"/>
    <col min="11" max="11" width="25.42578125" style="1" customWidth="1"/>
    <col min="12" max="12" width="24.28515625" style="1" customWidth="1"/>
    <col min="13" max="13" width="22.85546875" style="1" customWidth="1"/>
    <col min="14" max="16384" width="9.140625" style="1"/>
  </cols>
  <sheetData>
    <row r="1" spans="1:13" ht="21" x14ac:dyDescent="0.35">
      <c r="A1" s="194" t="s">
        <v>109</v>
      </c>
    </row>
    <row r="2" spans="1:13" ht="21" x14ac:dyDescent="0.35">
      <c r="A2" s="195" t="s">
        <v>228</v>
      </c>
    </row>
    <row r="3" spans="1:13" ht="21" customHeight="1" thickBot="1" x14ac:dyDescent="0.4">
      <c r="A3" s="196" t="s">
        <v>229</v>
      </c>
      <c r="D3" s="106"/>
    </row>
    <row r="4" spans="1:13" s="2" customFormat="1" ht="15.75" customHeight="1" thickBot="1" x14ac:dyDescent="0.3">
      <c r="A4" s="53"/>
      <c r="B4" s="1"/>
      <c r="C4" s="16"/>
      <c r="D4" s="106"/>
      <c r="E4" s="17"/>
      <c r="F4" s="22"/>
      <c r="G4" s="1"/>
    </row>
    <row r="5" spans="1:13" s="3" customFormat="1" ht="15.75" customHeight="1" thickBot="1" x14ac:dyDescent="0.3">
      <c r="A5" s="58" t="s">
        <v>217</v>
      </c>
      <c r="B5" s="59"/>
      <c r="C5" s="13"/>
      <c r="D5" s="106"/>
      <c r="E5" s="14"/>
      <c r="F5" s="21"/>
      <c r="G5" s="2"/>
    </row>
    <row r="6" spans="1:13" ht="15.75" customHeight="1" thickBot="1" x14ac:dyDescent="0.3">
      <c r="A6" s="61"/>
      <c r="B6" s="62"/>
      <c r="C6" s="13"/>
      <c r="D6" s="106"/>
      <c r="E6" s="14"/>
      <c r="F6" s="21"/>
      <c r="G6" s="3"/>
    </row>
    <row r="7" spans="1:13" ht="25.5" customHeight="1" thickBot="1" x14ac:dyDescent="0.3">
      <c r="A7" s="146"/>
      <c r="B7" s="396" t="s">
        <v>18</v>
      </c>
      <c r="C7" s="397"/>
      <c r="D7" s="396" t="s">
        <v>19</v>
      </c>
      <c r="E7" s="397"/>
      <c r="F7" s="398" t="s">
        <v>220</v>
      </c>
      <c r="G7" s="399"/>
      <c r="H7" s="47"/>
      <c r="I7" s="316" t="s">
        <v>293</v>
      </c>
    </row>
    <row r="8" spans="1:13" x14ac:dyDescent="0.25">
      <c r="A8" s="60" t="s">
        <v>110</v>
      </c>
      <c r="B8" s="402"/>
      <c r="C8" s="410"/>
      <c r="D8" s="402"/>
      <c r="E8" s="403"/>
      <c r="F8" s="400" t="str">
        <f>IF(Model!AC5="","",Model!AC5)</f>
        <v/>
      </c>
      <c r="G8" s="401"/>
      <c r="I8" s="346">
        <v>3.9</v>
      </c>
    </row>
    <row r="9" spans="1:13" x14ac:dyDescent="0.25">
      <c r="A9" s="52" t="s">
        <v>111</v>
      </c>
      <c r="B9" s="404"/>
      <c r="C9" s="411"/>
      <c r="D9" s="404"/>
      <c r="E9" s="405"/>
      <c r="F9" s="380" t="str">
        <f>IF(Model!AC6="","",Model!AC6)</f>
        <v/>
      </c>
      <c r="G9" s="381"/>
      <c r="I9" s="346">
        <v>2.5</v>
      </c>
    </row>
    <row r="10" spans="1:13" x14ac:dyDescent="0.25">
      <c r="A10" s="52" t="s">
        <v>112</v>
      </c>
      <c r="B10" s="404"/>
      <c r="C10" s="411"/>
      <c r="D10" s="404"/>
      <c r="E10" s="405"/>
      <c r="F10" s="380" t="str">
        <f>IF(Model!AC7="","",Model!AC7)</f>
        <v/>
      </c>
      <c r="G10" s="381"/>
      <c r="I10" s="346">
        <v>5</v>
      </c>
    </row>
    <row r="11" spans="1:13" ht="15.75" thickBot="1" x14ac:dyDescent="0.3">
      <c r="A11" s="46" t="s">
        <v>232</v>
      </c>
      <c r="B11" s="412"/>
      <c r="C11" s="413"/>
      <c r="D11" s="414"/>
      <c r="E11" s="415"/>
      <c r="F11" s="388" t="str">
        <f>IF(Model!AC8="","",Model!AC8)</f>
        <v/>
      </c>
      <c r="G11" s="389"/>
      <c r="I11" s="347">
        <v>0.3</v>
      </c>
    </row>
    <row r="12" spans="1:13" s="22" customFormat="1" ht="15.75" thickBot="1" x14ac:dyDescent="0.3">
      <c r="A12" s="129"/>
      <c r="B12" s="138"/>
      <c r="C12" s="138"/>
      <c r="D12" s="138"/>
      <c r="E12" s="138"/>
      <c r="F12" s="139"/>
      <c r="G12" s="139"/>
    </row>
    <row r="13" spans="1:13" ht="30.75" customHeight="1" thickBot="1" x14ac:dyDescent="0.3">
      <c r="A13" s="145" t="s">
        <v>10</v>
      </c>
      <c r="B13" s="315" t="s">
        <v>233</v>
      </c>
      <c r="C13" s="148" t="s">
        <v>225</v>
      </c>
      <c r="D13" s="315" t="s">
        <v>233</v>
      </c>
      <c r="E13" s="148" t="s">
        <v>225</v>
      </c>
      <c r="F13" s="315" t="s">
        <v>235</v>
      </c>
      <c r="G13" s="148" t="s">
        <v>236</v>
      </c>
      <c r="I13" s="316" t="s">
        <v>230</v>
      </c>
      <c r="J13" s="147" t="s">
        <v>145</v>
      </c>
      <c r="K13" s="147" t="s">
        <v>209</v>
      </c>
      <c r="L13" s="147" t="s">
        <v>218</v>
      </c>
      <c r="M13" s="101"/>
    </row>
    <row r="14" spans="1:13" ht="15.75" thickBot="1" x14ac:dyDescent="0.3">
      <c r="A14" s="97" t="s">
        <v>189</v>
      </c>
      <c r="B14" s="56"/>
      <c r="C14" s="57"/>
      <c r="D14" s="56"/>
      <c r="E14" s="57"/>
      <c r="F14" s="56"/>
      <c r="G14" s="57"/>
      <c r="I14" s="79"/>
    </row>
    <row r="15" spans="1:13" ht="15.75" customHeight="1" x14ac:dyDescent="0.25">
      <c r="A15" s="54" t="s">
        <v>134</v>
      </c>
      <c r="B15" s="311" t="str">
        <f>IF(I15="","",TEXT(Model!E11,"0")&amp;" "&amp;"("&amp;TEXT(Model!F11,"0")&amp;" "&amp;"-"&amp;" "&amp;TEXT(Model!G11,"0")&amp;")")</f>
        <v/>
      </c>
      <c r="C15" s="317" t="str">
        <f>IF(I15="","",TEXT(Model!H11,"0,0")&amp;" "&amp;"("&amp;TEXT(Model!I11,"0,0")&amp;" "&amp;"-"&amp;" "&amp;TEXT(Model!J11,"0,0")&amp;")")</f>
        <v/>
      </c>
      <c r="D15" s="312" t="str">
        <f>IF(I15="","",TEXT(Model!Q11,"0")&amp;" "&amp;"("&amp;TEXT(Model!R11,"0")&amp;" "&amp;"-"&amp;" "&amp;TEXT(Model!S11,"0")&amp;")")</f>
        <v/>
      </c>
      <c r="E15" s="317" t="str">
        <f>IF(I15="","",TEXT(Model!T11,"0,0")&amp;" "&amp;"("&amp;TEXT(Model!U11,"0,0")&amp;" "&amp;"-"&amp;" "&amp;TEXT(Model!V11,"0,0")&amp;")")</f>
        <v/>
      </c>
      <c r="F15" s="312" t="str">
        <f>IF(I15="","",TEXT(Model!AC11,"0")&amp;" "&amp;"("&amp;TEXT(Model!AD11,"0")&amp;" "&amp;"-"&amp;" "&amp;TEXT(Model!AE11,"0")&amp;")")</f>
        <v/>
      </c>
      <c r="G15" s="317" t="str">
        <f>IF(I15="","",TEXT(Model!AF11,"0,0")&amp;" "&amp;"("&amp;TEXT(Model!AG11,"0,0")&amp;" "&amp;"-"&amp;" "&amp;TEXT(Model!AH11,"0,0")&amp;")")</f>
        <v/>
      </c>
      <c r="I15" s="114"/>
      <c r="J15" s="102" t="s">
        <v>146</v>
      </c>
      <c r="K15" s="103">
        <v>18600</v>
      </c>
      <c r="L15" s="102" t="s">
        <v>152</v>
      </c>
      <c r="M15" s="102"/>
    </row>
    <row r="16" spans="1:13" ht="15.75" customHeight="1" x14ac:dyDescent="0.25">
      <c r="A16" s="54" t="s">
        <v>13</v>
      </c>
      <c r="B16" s="312" t="str">
        <f>IF(I16="","",TEXT(Model!E12,"0")&amp;" "&amp;"("&amp;TEXT(Model!F12,"0")&amp;" "&amp;"-"&amp;" "&amp;TEXT(Model!G12,"0")&amp;")")</f>
        <v/>
      </c>
      <c r="C16" s="317" t="str">
        <f>IF(I16="","",TEXT(Model!H12,"0,0")&amp;" "&amp;"("&amp;TEXT(Model!I12,"0,0")&amp;" "&amp;"-"&amp;" "&amp;TEXT(Model!J12,"0,0")&amp;")")</f>
        <v/>
      </c>
      <c r="D16" s="312" t="str">
        <f>IF(I16="","",TEXT(Model!Q12,"0")&amp;" "&amp;"("&amp;TEXT(Model!R12,"0")&amp;" "&amp;"-"&amp;" "&amp;TEXT(Model!S12,"0")&amp;")")</f>
        <v/>
      </c>
      <c r="E16" s="317" t="str">
        <f>IF(I16="","",TEXT(Model!T12,"0,0")&amp;" "&amp;"("&amp;TEXT(Model!U12,"0,0")&amp;" "&amp;"-"&amp;" "&amp;TEXT(Model!V12,"0,0")&amp;")")</f>
        <v/>
      </c>
      <c r="F16" s="312" t="str">
        <f>IF(I16="","",TEXT(Model!AC12,"0")&amp;" "&amp;"("&amp;TEXT(Model!AD12,"0")&amp;" "&amp;"-"&amp;" "&amp;TEXT(Model!AE12,"0")&amp;")")</f>
        <v/>
      </c>
      <c r="G16" s="317" t="str">
        <f>IF(I16="","",TEXT(Model!AF12,"0,0")&amp;" "&amp;"("&amp;TEXT(Model!AG12,"0,0")&amp;" "&amp;"-"&amp;" "&amp;TEXT(Model!AH12,"0,0")&amp;")")</f>
        <v/>
      </c>
      <c r="I16" s="115"/>
      <c r="J16" s="102" t="s">
        <v>146</v>
      </c>
      <c r="K16" s="103" t="s">
        <v>153</v>
      </c>
      <c r="L16" s="103" t="s">
        <v>159</v>
      </c>
      <c r="M16" s="102"/>
    </row>
    <row r="17" spans="1:13" ht="15.75" thickBot="1" x14ac:dyDescent="0.3">
      <c r="A17" s="55" t="s">
        <v>160</v>
      </c>
      <c r="B17" s="313" t="str">
        <f>IF(I17="","",TEXT(Model!E13,"0")&amp;" "&amp;"("&amp;TEXT(Model!F13,"0")&amp;" "&amp;"-"&amp;" "&amp;TEXT(Model!G13,"0")&amp;")")</f>
        <v/>
      </c>
      <c r="C17" s="318" t="str">
        <f>IF(I17="","",TEXT(Model!H13,"0,0")&amp;" "&amp;"("&amp;TEXT(Model!I13,"0,0")&amp;" "&amp;"-"&amp;" "&amp;TEXT(Model!J13,"0,0")&amp;")")</f>
        <v/>
      </c>
      <c r="D17" s="313" t="str">
        <f>IF(I17="","",TEXT(Model!Q13,"0")&amp;" "&amp;"("&amp;TEXT(Model!R13,"0")&amp;" "&amp;"-"&amp;" "&amp;TEXT(Model!S13,"0")&amp;")")</f>
        <v/>
      </c>
      <c r="E17" s="318" t="str">
        <f>IF(I17="","",TEXT(Model!T13,"0,0")&amp;" "&amp;"("&amp;TEXT(Model!U13,"0,0")&amp;" "&amp;"-"&amp;" "&amp;TEXT(Model!V13,"0,0")&amp;")")</f>
        <v/>
      </c>
      <c r="F17" s="313" t="str">
        <f>IF(I17="","",TEXT(Model!AC13,"0")&amp;" "&amp;"("&amp;TEXT(Model!AD13,"0")&amp;" "&amp;"-"&amp;" "&amp;TEXT(Model!AE13,"0")&amp;")")</f>
        <v/>
      </c>
      <c r="G17" s="318" t="str">
        <f>IF(I17="","",TEXT(Model!AF13,"0,0")&amp;" "&amp;"("&amp;TEXT(Model!AG13,"0,0")&amp;" "&amp;"-"&amp;" "&amp;TEXT(Model!AH13,"0,0")&amp;")")</f>
        <v/>
      </c>
      <c r="I17" s="116"/>
      <c r="J17" s="102" t="s">
        <v>146</v>
      </c>
      <c r="K17" s="104" t="s">
        <v>149</v>
      </c>
      <c r="L17" s="102" t="s">
        <v>144</v>
      </c>
      <c r="M17" s="102"/>
    </row>
    <row r="18" spans="1:13" ht="15.75" thickBot="1" x14ac:dyDescent="0.3">
      <c r="A18" s="97" t="s">
        <v>190</v>
      </c>
      <c r="B18" s="314"/>
      <c r="C18" s="319"/>
      <c r="D18" s="314"/>
      <c r="E18" s="319"/>
      <c r="F18" s="314"/>
      <c r="G18" s="319"/>
      <c r="I18" s="136"/>
      <c r="K18" s="104"/>
      <c r="L18" s="104"/>
    </row>
    <row r="19" spans="1:13" ht="15.75" customHeight="1" x14ac:dyDescent="0.25">
      <c r="A19" s="54" t="s">
        <v>161</v>
      </c>
      <c r="B19" s="312" t="str">
        <f>IF(I19="","",TEXT(Model!E15,"0")&amp;" "&amp;"("&amp;TEXT(Model!F15,"0")&amp;" "&amp;"-"&amp;" "&amp;TEXT(Model!G15,"0")&amp;")")</f>
        <v/>
      </c>
      <c r="C19" s="320" t="str">
        <f>IF(I19="","",TEXT(Model!H15,"0,0")&amp;" "&amp;"("&amp;TEXT(Model!I15,"0,0")&amp;" "&amp;"-"&amp;" "&amp;TEXT(Model!J15,"0,0")&amp;")")</f>
        <v/>
      </c>
      <c r="D19" s="312" t="str">
        <f>IF(I19="","",TEXT(Model!Q15,"0")&amp;" "&amp;"("&amp;TEXT(Model!R15,"0")&amp;" "&amp;"-"&amp;" "&amp;TEXT(Model!S15,"0")&amp;")")</f>
        <v/>
      </c>
      <c r="E19" s="320" t="str">
        <f>IF(I19="","",TEXT(Model!T15,"0,0")&amp;" "&amp;"("&amp;TEXT(Model!U15,"0,0")&amp;" "&amp;"-"&amp;" "&amp;TEXT(Model!V15,"0,0")&amp;")")</f>
        <v/>
      </c>
      <c r="F19" s="312" t="str">
        <f>IF(I19="","",TEXT(Model!AC15,"0")&amp;" "&amp;"("&amp;TEXT(Model!AD15,"0")&amp;" "&amp;"-"&amp;" "&amp;TEXT(Model!AE15,"0")&amp;")")</f>
        <v/>
      </c>
      <c r="G19" s="320" t="str">
        <f>IF(I19="","",TEXT(Model!AF15,"0,0")&amp;" "&amp;"("&amp;TEXT(Model!AG15,"0,0")&amp;" "&amp;"-"&amp;" "&amp;TEXT(Model!AH15,"0,0")&amp;")")</f>
        <v/>
      </c>
      <c r="I19" s="114"/>
      <c r="J19" s="102" t="s">
        <v>146</v>
      </c>
      <c r="K19" s="105" t="s">
        <v>302</v>
      </c>
      <c r="L19" s="85" t="s">
        <v>151</v>
      </c>
      <c r="M19" s="102"/>
    </row>
    <row r="20" spans="1:13" ht="15.75" customHeight="1" x14ac:dyDescent="0.25">
      <c r="A20" s="54" t="s">
        <v>162</v>
      </c>
      <c r="B20" s="312" t="str">
        <f>IF(I20="","",TEXT(Model!E16,"0")&amp;" "&amp;"("&amp;TEXT(Model!F16,"0")&amp;" "&amp;"-"&amp;" "&amp;TEXT(Model!G16,"0")&amp;")")</f>
        <v/>
      </c>
      <c r="C20" s="317" t="str">
        <f>IF(I20="","",TEXT(Model!H16,"0,0")&amp;" "&amp;"("&amp;TEXT(Model!I16,"0,0")&amp;" "&amp;"-"&amp;" "&amp;TEXT(Model!J16,"0,0")&amp;")")</f>
        <v/>
      </c>
      <c r="D20" s="312" t="str">
        <f>IF(I20="","",TEXT(Model!Q16,"0")&amp;" "&amp;"("&amp;TEXT(Model!R16,"0")&amp;" "&amp;"-"&amp;" "&amp;TEXT(Model!S16,"0")&amp;")")</f>
        <v/>
      </c>
      <c r="E20" s="320" t="str">
        <f>IF(I20="","",TEXT(Model!T16,"0,0")&amp;" "&amp;"("&amp;TEXT(Model!U16,"0,0")&amp;" "&amp;"-"&amp;" "&amp;TEXT(Model!V16,"0,0")&amp;")")</f>
        <v/>
      </c>
      <c r="F20" s="312" t="str">
        <f>IF(I20="","",TEXT(Model!AC16,"0")&amp;" "&amp;"("&amp;TEXT(Model!AD16,"0")&amp;" "&amp;"-"&amp;" "&amp;TEXT(Model!AE16,"0")&amp;")")</f>
        <v/>
      </c>
      <c r="G20" s="320" t="str">
        <f>IF(I20="","",TEXT(Model!AF16,"0,0")&amp;" "&amp;"("&amp;TEXT(Model!AG16,"0,0")&amp;" "&amp;"-"&amp;" "&amp;TEXT(Model!AH16,"0,0")&amp;")")</f>
        <v/>
      </c>
      <c r="I20" s="115"/>
      <c r="J20" s="102" t="s">
        <v>146</v>
      </c>
      <c r="K20" s="105" t="s">
        <v>303</v>
      </c>
      <c r="L20" s="85" t="s">
        <v>5</v>
      </c>
      <c r="M20" s="102"/>
    </row>
    <row r="21" spans="1:13" ht="15.75" customHeight="1" x14ac:dyDescent="0.25">
      <c r="A21" s="54" t="s">
        <v>239</v>
      </c>
      <c r="B21" s="312" t="str">
        <f>IF(I21="","",TEXT(Model!E17,"0")&amp;" "&amp;"("&amp;TEXT(Model!F17,"0")&amp;" "&amp;"-"&amp;" "&amp;TEXT(Model!G17,"0")&amp;")")</f>
        <v/>
      </c>
      <c r="C21" s="317" t="str">
        <f>IF(I21="","",TEXT(Model!H17,"0,0")&amp;" "&amp;"("&amp;TEXT(Model!I17,"0,0")&amp;" "&amp;"-"&amp;" "&amp;TEXT(Model!J17,"0,0")&amp;")")</f>
        <v/>
      </c>
      <c r="D21" s="312" t="str">
        <f>IF(I21="","",TEXT(Model!Q17,"0")&amp;" "&amp;"("&amp;TEXT(Model!R17,"0")&amp;" "&amp;"-"&amp;" "&amp;TEXT(Model!S17,"0")&amp;")")</f>
        <v/>
      </c>
      <c r="E21" s="320" t="str">
        <f>IF(I21="","",TEXT(Model!T17,"0,0")&amp;" "&amp;"("&amp;TEXT(Model!U17,"0,0")&amp;" "&amp;"-"&amp;" "&amp;TEXT(Model!V17,"0,0")&amp;")")</f>
        <v/>
      </c>
      <c r="F21" s="312" t="str">
        <f>IF(I21="","",TEXT(Model!AC17,"0")&amp;" "&amp;"("&amp;TEXT(Model!AD17,"0")&amp;" "&amp;"-"&amp;" "&amp;TEXT(Model!AE17,"0")&amp;")")</f>
        <v/>
      </c>
      <c r="G21" s="320" t="str">
        <f>IF(I21="","",TEXT(Model!AF17,"0,0")&amp;" "&amp;"("&amp;TEXT(Model!AG17,"0,0")&amp;" "&amp;"-"&amp;" "&amp;TEXT(Model!AH17,"0,0")&amp;")")</f>
        <v/>
      </c>
      <c r="I21" s="115"/>
      <c r="J21" s="102" t="s">
        <v>147</v>
      </c>
      <c r="K21" s="105" t="s">
        <v>158</v>
      </c>
      <c r="L21" s="103" t="s">
        <v>159</v>
      </c>
      <c r="M21" s="85"/>
    </row>
    <row r="22" spans="1:13" ht="15.75" customHeight="1" x14ac:dyDescent="0.25">
      <c r="A22" s="54" t="s">
        <v>12</v>
      </c>
      <c r="B22" s="312" t="str">
        <f>IF(I22="","",TEXT(Model!E18,"0")&amp;" "&amp;"("&amp;TEXT(Model!F18,"0")&amp;" "&amp;"-"&amp;" "&amp;TEXT(Model!G18,"0")&amp;")")</f>
        <v/>
      </c>
      <c r="C22" s="317" t="str">
        <f>IF(I22="","",TEXT(Model!H18,"0,0")&amp;" "&amp;"("&amp;TEXT(Model!I18,"0,0")&amp;" "&amp;"-"&amp;" "&amp;TEXT(Model!J18,"0,0")&amp;")")</f>
        <v/>
      </c>
      <c r="D22" s="312" t="str">
        <f>IF(I22="","",TEXT(Model!Q18,"0")&amp;" "&amp;"("&amp;TEXT(Model!R18,"0")&amp;" "&amp;"-"&amp;" "&amp;TEXT(Model!S18,"0")&amp;")")</f>
        <v/>
      </c>
      <c r="E22" s="320" t="str">
        <f>IF(I22="","",TEXT(Model!T18,"0,0")&amp;" "&amp;"("&amp;TEXT(Model!U18,"0,0")&amp;" "&amp;"-"&amp;" "&amp;TEXT(Model!V18,"0,0")&amp;")")</f>
        <v/>
      </c>
      <c r="F22" s="312" t="str">
        <f>IF(I22="","",TEXT(Model!AC18,"0")&amp;" "&amp;"("&amp;TEXT(Model!AD18,"0")&amp;" "&amp;"-"&amp;" "&amp;TEXT(Model!AE18,"0")&amp;")")</f>
        <v/>
      </c>
      <c r="G22" s="320" t="str">
        <f>IF(I22="","",TEXT(Model!AF18,"0,0")&amp;" "&amp;"("&amp;TEXT(Model!AG18,"0,0")&amp;" "&amp;"-"&amp;" "&amp;TEXT(Model!AH18,"0,0")&amp;")")</f>
        <v/>
      </c>
      <c r="I22" s="115"/>
      <c r="J22" s="102" t="s">
        <v>148</v>
      </c>
      <c r="K22" s="105" t="s">
        <v>299</v>
      </c>
      <c r="L22" s="85" t="s">
        <v>141</v>
      </c>
      <c r="M22" s="102"/>
    </row>
    <row r="23" spans="1:13" s="9" customFormat="1" ht="15.75" customHeight="1" x14ac:dyDescent="0.25">
      <c r="A23" s="54" t="s">
        <v>16</v>
      </c>
      <c r="B23" s="312" t="str">
        <f>IF(I23="","",TEXT(Model!E19,"0")&amp;" "&amp;"("&amp;TEXT(Model!F19,"0")&amp;" "&amp;"-"&amp;" "&amp;TEXT(Model!G19,"0")&amp;")")</f>
        <v/>
      </c>
      <c r="C23" s="317" t="str">
        <f>IF(I23="","",TEXT(Model!H19,"0,0")&amp;" "&amp;"("&amp;TEXT(Model!I19,"0,0")&amp;" "&amp;"-"&amp;" "&amp;TEXT(Model!J19,"0,0")&amp;")")</f>
        <v/>
      </c>
      <c r="D23" s="312" t="str">
        <f>IF(I23="","",TEXT(Model!Q19,"0")&amp;" "&amp;"("&amp;TEXT(Model!R19,"0")&amp;" "&amp;"-"&amp;" "&amp;TEXT(Model!S19,"0")&amp;")")</f>
        <v/>
      </c>
      <c r="E23" s="320" t="str">
        <f>IF(I23="","",TEXT(Model!T19,"0,0")&amp;" "&amp;"("&amp;TEXT(Model!U19,"0,0")&amp;" "&amp;"-"&amp;" "&amp;TEXT(Model!V19,"0,0")&amp;")")</f>
        <v/>
      </c>
      <c r="F23" s="312" t="str">
        <f>IF(I23="","",TEXT(Model!AC19,"0")&amp;" "&amp;"("&amp;TEXT(Model!AD19,"0")&amp;" "&amp;"-"&amp;" "&amp;TEXT(Model!AE19,"0")&amp;")")</f>
        <v/>
      </c>
      <c r="G23" s="320" t="str">
        <f>IF(I23="","",TEXT(Model!AF19,"0,0")&amp;" "&amp;"("&amp;TEXT(Model!AG19,"0,0")&amp;" "&amp;"-"&amp;" "&amp;TEXT(Model!AH19,"0,0")&amp;")")</f>
        <v/>
      </c>
      <c r="I23" s="115"/>
      <c r="J23" s="85" t="s">
        <v>146</v>
      </c>
      <c r="K23" s="105" t="s">
        <v>300</v>
      </c>
      <c r="L23" s="85" t="s">
        <v>6</v>
      </c>
      <c r="M23" s="85"/>
    </row>
    <row r="24" spans="1:13" s="9" customFormat="1" ht="15.75" thickBot="1" x14ac:dyDescent="0.3">
      <c r="A24" s="55" t="s">
        <v>17</v>
      </c>
      <c r="B24" s="313" t="str">
        <f>IF(I24="","",TEXT(Model!E20,"0")&amp;" "&amp;"("&amp;TEXT(Model!F20,"0")&amp;" "&amp;"-"&amp;" "&amp;TEXT(Model!G20,"0")&amp;")")</f>
        <v/>
      </c>
      <c r="C24" s="318" t="str">
        <f>IF(I24="","",TEXT(Model!H20,"0,0")&amp;" "&amp;"("&amp;TEXT(Model!I20,"0,0")&amp;" "&amp;"-"&amp;" "&amp;TEXT(Model!J20,"0,0")&amp;")")</f>
        <v/>
      </c>
      <c r="D24" s="313" t="str">
        <f>IF(I24="","",TEXT(Model!Q20,"0")&amp;" "&amp;"("&amp;TEXT(Model!R20,"0")&amp;" "&amp;"-"&amp;" "&amp;TEXT(Model!S20,"0")&amp;")")</f>
        <v/>
      </c>
      <c r="E24" s="321" t="str">
        <f>IF(I24="","",TEXT(Model!T20,"0,0")&amp;" "&amp;"("&amp;TEXT(Model!U20,"0,0")&amp;" "&amp;"-"&amp;" "&amp;TEXT(Model!V20,"0,0")&amp;")")</f>
        <v/>
      </c>
      <c r="F24" s="313" t="str">
        <f>IF(I24="","",TEXT(Model!AC20,"0")&amp;" "&amp;"("&amp;TEXT(Model!AD20,"0")&amp;" "&amp;"-"&amp;" "&amp;TEXT(Model!AE20,"0")&amp;")")</f>
        <v/>
      </c>
      <c r="G24" s="321" t="str">
        <f>IF(I24="","",TEXT(Model!AF20,"0,0")&amp;" "&amp;"("&amp;TEXT(Model!AG20,"0,0")&amp;" "&amp;"-"&amp;" "&amp;TEXT(Model!AH20,"0,0")&amp;")")</f>
        <v/>
      </c>
      <c r="I24" s="116"/>
      <c r="J24" s="85" t="s">
        <v>146</v>
      </c>
      <c r="K24" s="105" t="s">
        <v>301</v>
      </c>
      <c r="L24" s="85" t="s">
        <v>150</v>
      </c>
      <c r="M24" s="85"/>
    </row>
    <row r="25" spans="1:13" ht="15.75" customHeight="1" thickBot="1" x14ac:dyDescent="0.3">
      <c r="A25" s="179"/>
      <c r="B25" s="179"/>
      <c r="C25" s="179"/>
      <c r="D25" s="179"/>
      <c r="E25" s="179"/>
      <c r="F25" s="179"/>
      <c r="G25" s="179"/>
    </row>
    <row r="26" spans="1:13" ht="25.5" customHeight="1" thickBot="1" x14ac:dyDescent="0.3">
      <c r="A26" s="100"/>
      <c r="B26" s="416" t="s">
        <v>108</v>
      </c>
      <c r="C26" s="417"/>
      <c r="D26" s="418" t="s">
        <v>108</v>
      </c>
      <c r="E26" s="419"/>
      <c r="F26" s="394" t="s">
        <v>216</v>
      </c>
      <c r="G26" s="395"/>
    </row>
    <row r="27" spans="1:13" ht="15.75" customHeight="1" thickBot="1" x14ac:dyDescent="0.3">
      <c r="A27" s="345" t="s">
        <v>107</v>
      </c>
      <c r="B27" s="408" t="str">
        <f>TEXT(Model!E25,"0,0%")&amp;" "&amp;"("&amp;TEXT(Model!F25,"0,0%")&amp;" "&amp;"-"&amp;" "&amp;TEXT(Model!G25,"0,0%")&amp;")"</f>
        <v xml:space="preserve"> ( - )</v>
      </c>
      <c r="C27" s="409"/>
      <c r="D27" s="392" t="str">
        <f>TEXT(Model!Q25,"0,0%")&amp;" "&amp;"("&amp;TEXT(Model!R25,"0,0%")&amp;" "&amp;"-"&amp;" "&amp;TEXT(Model!S25,"0,0%")&amp;")"</f>
        <v xml:space="preserve"> ( - )</v>
      </c>
      <c r="E27" s="393"/>
      <c r="F27" s="392" t="str">
        <f>TEXT(Model!AC25,"0,0%")&amp;" "&amp;"("&amp;TEXT(Model!AD25,"0,0%")&amp;" "&amp;"-"&amp;" "&amp;TEXT(Model!AE25,"0,0%")&amp;")"</f>
        <v xml:space="preserve"> ( - )</v>
      </c>
      <c r="G27" s="393"/>
    </row>
    <row r="28" spans="1:13" ht="15.75" customHeight="1" thickBot="1" x14ac:dyDescent="0.3">
      <c r="A28" s="186"/>
      <c r="C28" s="1"/>
      <c r="D28" s="1"/>
      <c r="E28" s="1"/>
      <c r="F28" s="1"/>
    </row>
    <row r="29" spans="1:13" ht="24.75" customHeight="1" thickBot="1" x14ac:dyDescent="0.3">
      <c r="A29" s="171"/>
      <c r="B29" s="406" t="s">
        <v>170</v>
      </c>
      <c r="C29" s="407"/>
      <c r="D29" s="390" t="s">
        <v>170</v>
      </c>
      <c r="E29" s="391"/>
      <c r="F29" s="390" t="s">
        <v>237</v>
      </c>
      <c r="G29" s="391"/>
    </row>
    <row r="30" spans="1:13" ht="15.75" customHeight="1" thickBot="1" x14ac:dyDescent="0.3">
      <c r="A30" s="48"/>
      <c r="B30" s="408" t="str">
        <f>TEXT(Model!K22,"0")&amp;" "&amp;"("&amp;TEXT(Model!L22,"0")&amp;" "&amp;"-"&amp;" "&amp;TEXT(Model!M22,"0")&amp;")"</f>
        <v>0 (0 - 0)</v>
      </c>
      <c r="C30" s="409"/>
      <c r="D30" s="392" t="str">
        <f>TEXT(Model!W22,"0")&amp;" "&amp;"("&amp;TEXT(Model!X22,"0")&amp;" "&amp;"-"&amp;" "&amp;TEXT(Model!Y22,"0")&amp;")"</f>
        <v>0 (0 - 0)</v>
      </c>
      <c r="E30" s="393"/>
      <c r="F30" s="392" t="str">
        <f>TEXT(Model!AI22,"0")&amp;" "&amp;"("&amp;TEXT(Model!AJ22,"0")&amp;" "&amp;"-"&amp;" "&amp;TEXT(Model!AK22,"0")&amp;")"</f>
        <v>0 (0 - 0)</v>
      </c>
      <c r="G30" s="393"/>
    </row>
    <row r="31" spans="1:13" ht="15.75" customHeight="1" thickBot="1" x14ac:dyDescent="0.3">
      <c r="A31" s="48"/>
      <c r="B31" s="23"/>
      <c r="C31" s="24"/>
      <c r="D31" s="22"/>
      <c r="E31" s="79"/>
      <c r="F31" s="1"/>
    </row>
    <row r="32" spans="1:13" ht="30.75" customHeight="1" thickBot="1" x14ac:dyDescent="0.3">
      <c r="A32" s="150" t="s">
        <v>173</v>
      </c>
      <c r="B32" s="324" t="s">
        <v>234</v>
      </c>
      <c r="C32" s="182" t="s">
        <v>225</v>
      </c>
      <c r="D32" s="324" t="s">
        <v>234</v>
      </c>
      <c r="E32" s="182" t="s">
        <v>225</v>
      </c>
      <c r="F32" s="325" t="s">
        <v>235</v>
      </c>
      <c r="G32" s="149" t="s">
        <v>291</v>
      </c>
      <c r="I32" s="101"/>
    </row>
    <row r="33" spans="1:13" s="9" customFormat="1" ht="15.75" customHeight="1" thickBot="1" x14ac:dyDescent="0.35">
      <c r="A33" s="140"/>
      <c r="B33" s="141"/>
      <c r="C33" s="141"/>
      <c r="D33" s="141"/>
      <c r="E33" s="141"/>
      <c r="F33" s="142"/>
      <c r="G33" s="143"/>
      <c r="I33" s="111"/>
    </row>
    <row r="34" spans="1:13" s="9" customFormat="1" ht="15.75" thickBot="1" x14ac:dyDescent="0.3">
      <c r="A34" s="348" t="s">
        <v>179</v>
      </c>
      <c r="B34" s="328" t="str">
        <f>IF($I$34="","",TEXT(Model!E29,"0")&amp;" "&amp;"("&amp;TEXT(Model!F29,"0")&amp;" "&amp;"-"&amp;" "&amp;TEXT(Model!G29,"0")&amp;")")</f>
        <v/>
      </c>
      <c r="C34" s="349" t="str">
        <f>IF($I$34="","",TEXT(Model!H29,"0,0")&amp;" "&amp;"("&amp;TEXT(Model!I29,"0,0")&amp;" "&amp;"-"&amp;" "&amp;TEXT(Model!J29,"0,0")&amp;")")</f>
        <v/>
      </c>
      <c r="D34" s="328" t="str">
        <f>IF(I34="","",TEXT(Model!Q29,"0")&amp;" "&amp;"("&amp;TEXT(Model!R29,"0")&amp;" "&amp;"-"&amp;" "&amp;TEXT(Model!S29,"0")&amp;")")</f>
        <v/>
      </c>
      <c r="E34" s="350" t="str">
        <f>IF($I$34="","",TEXT(Model!T29,"0,0")&amp;" "&amp;"("&amp;TEXT(Model!U29,"0,0")&amp;" "&amp;"-"&amp;" "&amp;TEXT(Model!V29,"0,0")&amp;")")</f>
        <v/>
      </c>
      <c r="F34" s="349" t="str">
        <f>IF(I34="","",TEXT(Model!AC29,"0")&amp;" "&amp;"("&amp;TEXT(Model!AD29,"0")&amp;" "&amp;"-"&amp;" "&amp;TEXT(Model!AE29,"0")&amp;")")</f>
        <v/>
      </c>
      <c r="G34" s="350" t="str">
        <f>IF($I$34="","",TEXT(Model!AF29,"0,0")&amp;" "&amp;"("&amp;TEXT(Model!AG29,"0,0")&amp;" "&amp;"-"&amp;" "&amp;TEXT(Model!AH29,"0,0")&amp;")")</f>
        <v/>
      </c>
      <c r="I34" s="134"/>
      <c r="J34" s="85" t="s">
        <v>146</v>
      </c>
      <c r="K34" s="105">
        <v>300</v>
      </c>
      <c r="L34" s="85" t="s">
        <v>138</v>
      </c>
      <c r="M34" s="85"/>
    </row>
    <row r="35" spans="1:13" s="9" customFormat="1" ht="15.75" customHeight="1" thickBot="1" x14ac:dyDescent="0.35">
      <c r="A35" s="140"/>
      <c r="B35" s="329"/>
      <c r="C35" s="329"/>
      <c r="D35" s="329"/>
      <c r="E35" s="329"/>
      <c r="F35" s="330"/>
      <c r="G35" s="143"/>
      <c r="I35" s="111"/>
    </row>
    <row r="36" spans="1:13" ht="15.75" customHeight="1" x14ac:dyDescent="0.25">
      <c r="A36" s="176" t="s">
        <v>174</v>
      </c>
      <c r="B36" s="331" t="str">
        <f>IF($I36="","",TEXT(Model!E31,"0")&amp;" "&amp;"("&amp;TEXT(Model!F31,"0")&amp;" "&amp;"-"&amp;" "&amp;TEXT(Model!G31,"0")&amp;")")</f>
        <v/>
      </c>
      <c r="C36" s="332" t="str">
        <f>IF($I36="","",TEXT(Model!H31,"0,0")&amp;" "&amp;"("&amp;TEXT(Model!I31,"0,0")&amp;" "&amp;"-"&amp;" "&amp;TEXT(Model!J31,"0,0")&amp;")")</f>
        <v/>
      </c>
      <c r="D36" s="331" t="str">
        <f>IF($I$36="","",TEXT(Model!Q31,"0")&amp;" "&amp;"("&amp;TEXT(Model!R31,"0")&amp;" "&amp;"-"&amp;" "&amp;TEXT(Model!S31,"0")&amp;")")</f>
        <v/>
      </c>
      <c r="E36" s="332" t="str">
        <f>IF($I$36="","",TEXT(Model!T31,"0,0")&amp;" "&amp;"("&amp;TEXT(Model!U31,"0,0")&amp;" "&amp;"-"&amp;" "&amp;TEXT(Model!V31,"0,0")&amp;")")</f>
        <v/>
      </c>
      <c r="F36" s="331" t="str">
        <f>IF($I$36="","",TEXT(Model!AC31,"0")&amp;" "&amp;"("&amp;TEXT(Model!AD31,"0")&amp;" "&amp;"-"&amp;" "&amp;TEXT(Model!AE31,"0")&amp;")")</f>
        <v/>
      </c>
      <c r="G36" s="333" t="str">
        <f>IF($I$36="","",TEXT(Model!AF31,"0,0")&amp;" "&amp;"("&amp;TEXT(Model!AG31,"0,0")&amp;" "&amp;"-"&amp;" "&amp;TEXT(Model!AH31,"0,0")&amp;")")</f>
        <v/>
      </c>
      <c r="I36" s="382"/>
      <c r="J36" s="385" t="s">
        <v>304</v>
      </c>
      <c r="K36" s="386" t="s">
        <v>305</v>
      </c>
      <c r="L36" s="387" t="s">
        <v>177</v>
      </c>
      <c r="M36" s="387"/>
    </row>
    <row r="37" spans="1:13" ht="15.75" customHeight="1" x14ac:dyDescent="0.25">
      <c r="A37" s="177" t="s">
        <v>175</v>
      </c>
      <c r="B37" s="334" t="str">
        <f>IF($I$36="","",TEXT(Model!E32,"0")&amp;" "&amp;"("&amp;TEXT(Model!F32,"0")&amp;" "&amp;"-"&amp;" "&amp;TEXT(Model!G32,"0")&amp;")")</f>
        <v/>
      </c>
      <c r="C37" s="335" t="str">
        <f>IF($I$36="","",TEXT(Model!H32,"0,0")&amp;" "&amp;"("&amp;TEXT(Model!I32,"0,0")&amp;" "&amp;"-"&amp;" "&amp;TEXT(Model!J32,"0,0")&amp;")")</f>
        <v/>
      </c>
      <c r="D37" s="336" t="str">
        <f>IF($I$36="","",TEXT(Model!Q32,"0")&amp;" "&amp;"("&amp;TEXT(Model!R32,"0")&amp;" "&amp;"-"&amp;" "&amp;TEXT(Model!S32,"0")&amp;")")</f>
        <v/>
      </c>
      <c r="E37" s="335" t="str">
        <f>IF($I$36="","",TEXT(Model!T32,"0,0")&amp;" "&amp;"("&amp;TEXT(Model!U32,"0,0")&amp;" "&amp;"-"&amp;" "&amp;TEXT(Model!V32,"0,0")&amp;")")</f>
        <v/>
      </c>
      <c r="F37" s="336" t="str">
        <f>IF($I$36="","",TEXT(Model!AC32,"0")&amp;" "&amp;"("&amp;TEXT(Model!AD32,"0")&amp;" "&amp;"-"&amp;" "&amp;TEXT(Model!AE32,"0")&amp;")")</f>
        <v/>
      </c>
      <c r="G37" s="337" t="str">
        <f>IF($I$36="","",TEXT(Model!AF32,"0,0")&amp;" "&amp;"("&amp;TEXT(Model!AG32,"0,0")&amp;" "&amp;"-"&amp;" "&amp;TEXT(Model!AH32,"0,0")&amp;")")</f>
        <v/>
      </c>
      <c r="I37" s="383"/>
      <c r="J37" s="385"/>
      <c r="K37" s="386"/>
      <c r="L37" s="387"/>
      <c r="M37" s="387"/>
    </row>
    <row r="38" spans="1:13" ht="15.75" customHeight="1" x14ac:dyDescent="0.25">
      <c r="A38" s="177" t="s">
        <v>176</v>
      </c>
      <c r="B38" s="334" t="str">
        <f>IF($I$36="","",TEXT(Model!E33,"0")&amp;" "&amp;"("&amp;TEXT(Model!F33,"0")&amp;" "&amp;"-"&amp;" "&amp;TEXT(Model!G33,"0")&amp;")")</f>
        <v/>
      </c>
      <c r="C38" s="335" t="str">
        <f>IF($I$36="","",TEXT(Model!H33,"0,0")&amp;" "&amp;"("&amp;TEXT(Model!I33,"0,0")&amp;" "&amp;"-"&amp;" "&amp;TEXT(Model!J33,"0,0")&amp;")")</f>
        <v/>
      </c>
      <c r="D38" s="336" t="str">
        <f>IF($I$36="","",TEXT(Model!Q33,"0")&amp;" "&amp;"("&amp;TEXT(Model!R33,"0")&amp;" "&amp;"-"&amp;" "&amp;TEXT(Model!S33,"0")&amp;")")</f>
        <v/>
      </c>
      <c r="E38" s="335" t="str">
        <f>IF($I$36="","",TEXT(Model!T33,"0,0")&amp;" "&amp;"("&amp;TEXT(Model!U33,"0,0")&amp;" "&amp;"-"&amp;" "&amp;TEXT(Model!V33,"0,0")&amp;")")</f>
        <v/>
      </c>
      <c r="F38" s="336" t="str">
        <f>IF($I$36="","",TEXT(Model!AC33,"0")&amp;" "&amp;"("&amp;TEXT(Model!AD33,"0")&amp;" "&amp;"-"&amp;" "&amp;TEXT(Model!AE33,"0")&amp;")")</f>
        <v/>
      </c>
      <c r="G38" s="337" t="str">
        <f>IF($I$36="","",TEXT(Model!AF33,"0,0")&amp;" "&amp;"("&amp;TEXT(Model!AG33,"0,0")&amp;" "&amp;"-"&amp;" "&amp;TEXT(Model!AH33,"0,0")&amp;")")</f>
        <v/>
      </c>
      <c r="I38" s="383"/>
      <c r="J38" s="385"/>
      <c r="K38" s="386"/>
      <c r="L38" s="387"/>
      <c r="M38" s="387"/>
    </row>
    <row r="39" spans="1:13" ht="15.75" customHeight="1" thickBot="1" x14ac:dyDescent="0.3">
      <c r="A39" s="178" t="s">
        <v>201</v>
      </c>
      <c r="B39" s="338" t="str">
        <f>IF($I$36="","",TEXT(Model!E34,"0")&amp;" "&amp;"("&amp;TEXT(Model!F34,"0")&amp;" "&amp;"-"&amp;" "&amp;TEXT(Model!G34,"0")&amp;")")</f>
        <v/>
      </c>
      <c r="C39" s="339" t="str">
        <f>IF($I$36="","",TEXT(Model!H34,"0,0")&amp;" "&amp;"("&amp;TEXT(Model!I34,"0,0")&amp;" "&amp;"-"&amp;" "&amp;TEXT(Model!J34,"0,0")&amp;")")</f>
        <v/>
      </c>
      <c r="D39" s="340" t="str">
        <f>IF($I$36="","",TEXT(Model!Q34,"0")&amp;" "&amp;"("&amp;TEXT(Model!R34,"0")&amp;" "&amp;"-"&amp;" "&amp;TEXT(Model!S34,"0")&amp;")")</f>
        <v/>
      </c>
      <c r="E39" s="339" t="str">
        <f>IF($I$36="","",TEXT(Model!T34,"0,0")&amp;" "&amp;"("&amp;TEXT(Model!U34,"0,0")&amp;" "&amp;"-"&amp;" "&amp;TEXT(Model!V34,"0,0")&amp;")")</f>
        <v/>
      </c>
      <c r="F39" s="340" t="str">
        <f>IF($I$36="","",TEXT(Model!AC34,"0")&amp;" "&amp;"("&amp;TEXT(Model!AD34,"0")&amp;" "&amp;"-"&amp;" "&amp;TEXT(Model!AE34,"0")&amp;")")</f>
        <v/>
      </c>
      <c r="G39" s="341" t="str">
        <f>IF($I$36="","",TEXT(Model!AF34,"0,0")&amp;" "&amp;"("&amp;TEXT(Model!AG34,"0,0")&amp;" "&amp;"-"&amp;" "&amp;TEXT(Model!AH34,"0,0")&amp;")")</f>
        <v/>
      </c>
      <c r="I39" s="384"/>
      <c r="J39" s="385"/>
      <c r="K39" s="386"/>
      <c r="L39" s="387"/>
      <c r="M39" s="387"/>
    </row>
    <row r="40" spans="1:13" ht="15.75" customHeight="1" thickBot="1" x14ac:dyDescent="0.3">
      <c r="A40" s="48"/>
      <c r="B40" s="23"/>
      <c r="C40" s="24"/>
      <c r="D40" s="22"/>
      <c r="E40" s="79"/>
      <c r="F40" s="1"/>
    </row>
    <row r="41" spans="1:13" ht="30.75" customHeight="1" thickBot="1" x14ac:dyDescent="0.3">
      <c r="A41" s="180" t="s">
        <v>186</v>
      </c>
      <c r="B41" s="324" t="s">
        <v>188</v>
      </c>
      <c r="C41" s="182" t="s">
        <v>289</v>
      </c>
      <c r="D41" s="181" t="s">
        <v>188</v>
      </c>
      <c r="E41" s="182" t="s">
        <v>289</v>
      </c>
      <c r="F41" s="181" t="s">
        <v>238</v>
      </c>
      <c r="G41" s="182" t="s">
        <v>290</v>
      </c>
    </row>
    <row r="42" spans="1:13" ht="15.75" customHeight="1" thickBot="1" x14ac:dyDescent="0.3">
      <c r="A42" s="173"/>
      <c r="B42" s="172"/>
      <c r="C42" s="172"/>
      <c r="D42" s="344"/>
      <c r="E42" s="174"/>
      <c r="F42" s="172"/>
      <c r="G42" s="174"/>
    </row>
    <row r="43" spans="1:13" ht="15.75" customHeight="1" thickBot="1" x14ac:dyDescent="0.3">
      <c r="A43" s="144" t="s">
        <v>179</v>
      </c>
      <c r="B43" s="172"/>
      <c r="C43" s="343" t="str">
        <f>IF($I$34="","",TEXT(Model!K29,"0")&amp;" "&amp;"("&amp;TEXT(Model!L29,"0")&amp;" "&amp;"-"&amp;" "&amp;TEXT(Model!M29,"0")&amp;")")</f>
        <v/>
      </c>
      <c r="D43" s="344"/>
      <c r="E43" s="342" t="str">
        <f>IF($I$34="","",TEXT(Model!W29,"0")&amp;" "&amp;"("&amp;TEXT(Model!X29,"0")&amp;" "&amp;"-"&amp;" "&amp;TEXT(Model!Y29,"0")&amp;")")</f>
        <v/>
      </c>
      <c r="F43" s="172"/>
      <c r="G43" s="342" t="str">
        <f>IF($I$34="","",TEXT(Model!AI29,"0")&amp;" "&amp;"("&amp;TEXT(Model!AJ29,"0")&amp;" "&amp;"-"&amp;" "&amp;TEXT(Model!AK29,"0")&amp;")")</f>
        <v/>
      </c>
    </row>
    <row r="44" spans="1:13" ht="15.75" customHeight="1" thickBot="1" x14ac:dyDescent="0.3">
      <c r="A44" s="175"/>
      <c r="B44" s="335"/>
      <c r="C44" s="335"/>
      <c r="D44" s="336"/>
      <c r="E44" s="337"/>
      <c r="F44" s="335"/>
      <c r="G44" s="337"/>
    </row>
    <row r="45" spans="1:13" ht="15.75" customHeight="1" x14ac:dyDescent="0.25">
      <c r="A45" s="183" t="s">
        <v>189</v>
      </c>
      <c r="B45" s="331" t="str">
        <f>IF(B8="","",TEXT(Model!E37,"0")&amp;" "&amp;"("&amp;TEXT(Model!F37,"0")&amp;" "&amp;"-"&amp;" "&amp;TEXT(Model!G37,"0")&amp;")")</f>
        <v/>
      </c>
      <c r="C45" s="332" t="str">
        <f>IF(I36="","",TEXT(Model!K31,"0")&amp;" "&amp;"("&amp;TEXT(Model!L31,"0")&amp;" "&amp;"-"&amp;" "&amp;TEXT(Model!M31,"0")&amp;")")</f>
        <v/>
      </c>
      <c r="D45" s="331" t="str">
        <f>IF(D8="","",TEXT(Model!Q37,"0")&amp;" "&amp;"("&amp;TEXT(Model!R37,"0")&amp;" "&amp;"-"&amp;" "&amp;TEXT(Model!S37,"0")&amp;")")</f>
        <v/>
      </c>
      <c r="E45" s="333" t="str">
        <f>IF(I36="","",TEXT(Model!W31,"0")&amp;" "&amp;"("&amp;TEXT(Model!X31,"0")&amp;" "&amp;"-"&amp;" "&amp;TEXT(Model!Y31,"0")&amp;")")</f>
        <v/>
      </c>
      <c r="F45" s="332" t="str">
        <f>IF(F8="","",TEXT(Model!AC37,"0")&amp;" "&amp;"("&amp;TEXT(Model!AD37,"0")&amp;" "&amp;"-"&amp;" "&amp;TEXT(Model!AE37,"0")&amp;")")</f>
        <v/>
      </c>
      <c r="G45" s="333" t="str">
        <f>IF(I36="","",TEXT(Model!AI31,"0")&amp;" "&amp;"("&amp;TEXT(Model!AJ31,"0")&amp;" "&amp;"-"&amp;" "&amp;TEXT(Model!AK31,"0")&amp;")")</f>
        <v/>
      </c>
    </row>
    <row r="46" spans="1:13" ht="15.75" customHeight="1" x14ac:dyDescent="0.25">
      <c r="A46" s="184" t="s">
        <v>190</v>
      </c>
      <c r="B46" s="336" t="str">
        <f>IF(B9="","",TEXT(Model!E38,"0")&amp;" "&amp;"("&amp;TEXT(Model!F38,"0")&amp;" "&amp;"-"&amp;" "&amp;TEXT(Model!G38,"0")&amp;")")</f>
        <v/>
      </c>
      <c r="C46" s="335" t="str">
        <f>IF(I36="","",TEXT(Model!K32,"0")&amp;" "&amp;"("&amp;TEXT(Model!L32,"0")&amp;" "&amp;"-"&amp;" "&amp;TEXT(Model!M32,"0")&amp;")")</f>
        <v/>
      </c>
      <c r="D46" s="336" t="str">
        <f>IF(D9="","",TEXT(Model!Q38,"0")&amp;" "&amp;"("&amp;TEXT(Model!R38,"0")&amp;" "&amp;"-"&amp;" "&amp;TEXT(Model!S38,"0")&amp;")")</f>
        <v/>
      </c>
      <c r="E46" s="337" t="str">
        <f>IF(I36="","",TEXT(Model!W32,"0")&amp;" "&amp;"("&amp;TEXT(Model!X32,"0")&amp;" "&amp;"-"&amp;" "&amp;TEXT(Model!Y32,"0")&amp;")")</f>
        <v/>
      </c>
      <c r="F46" s="335" t="str">
        <f>IF(F9="","",TEXT(Model!AC38,"0")&amp;" "&amp;"("&amp;TEXT(Model!AD38,"0")&amp;" "&amp;"-"&amp;" "&amp;TEXT(Model!AE38,"0")&amp;")")</f>
        <v/>
      </c>
      <c r="G46" s="337" t="str">
        <f>IF(I36="","",TEXT(Model!AI32,"0")&amp;" "&amp;"("&amp;TEXT(Model!AJ32,"0")&amp;" "&amp;"-"&amp;" "&amp;TEXT(Model!AK32,"0")&amp;")")</f>
        <v/>
      </c>
    </row>
    <row r="47" spans="1:13" x14ac:dyDescent="0.25">
      <c r="A47" s="184" t="s">
        <v>191</v>
      </c>
      <c r="B47" s="336" t="str">
        <f>IF(B10="","",TEXT(Model!E39,"0")&amp;" "&amp;"("&amp;TEXT(Model!F39,"0")&amp;" "&amp;"-"&amp;" "&amp;TEXT(Model!G39,"0")&amp;")")</f>
        <v/>
      </c>
      <c r="C47" s="335" t="str">
        <f>IF(I36="","",TEXT(Model!K33,"0")&amp;" "&amp;"("&amp;TEXT(Model!L33,"0")&amp;" "&amp;"-"&amp;" "&amp;TEXT(Model!M33,"0")&amp;")")</f>
        <v/>
      </c>
      <c r="D47" s="336" t="str">
        <f>IF(D10="","",TEXT(Model!Q39,"0")&amp;" "&amp;"("&amp;TEXT(Model!R39,"0")&amp;" "&amp;"-"&amp;" "&amp;TEXT(Model!S39,"0")&amp;")")</f>
        <v/>
      </c>
      <c r="E47" s="337" t="str">
        <f>IF($I$36="","",TEXT(Model!W33,"0")&amp;" "&amp;"("&amp;TEXT(Model!X33,"0")&amp;" "&amp;"-"&amp;" "&amp;TEXT(Model!Y33,"0")&amp;")")</f>
        <v/>
      </c>
      <c r="F47" s="335" t="str">
        <f>IF(F10="","",TEXT(Model!AC39,"0")&amp;" "&amp;"("&amp;TEXT(Model!AD39,"0")&amp;" "&amp;"-"&amp;" "&amp;TEXT(Model!AE39,"0")&amp;")")</f>
        <v/>
      </c>
      <c r="G47" s="337" t="str">
        <f>IF($I$36="","",TEXT(Model!AI33,"0")&amp;" "&amp;"("&amp;TEXT(Model!AJ33,"0")&amp;" "&amp;"-"&amp;" "&amp;TEXT(Model!AK33,"0")&amp;")")</f>
        <v/>
      </c>
    </row>
    <row r="48" spans="1:13" ht="15.75" thickBot="1" x14ac:dyDescent="0.3">
      <c r="A48" s="185" t="s">
        <v>202</v>
      </c>
      <c r="B48" s="340" t="str">
        <f>IF(B11="","",TEXT(Model!E40,"0")&amp;" "&amp;"("&amp;TEXT(Model!F40,"0")&amp;" "&amp;"-"&amp;" "&amp;TEXT(Model!G40,"0")&amp;")")</f>
        <v/>
      </c>
      <c r="C48" s="339" t="str">
        <f>IF($I$36="","",TEXT(Model!K34,"0")&amp;" "&amp;"("&amp;TEXT(Model!L34,"0")&amp;" "&amp;"-"&amp;" "&amp;TEXT(Model!M34,"0")&amp;")")</f>
        <v/>
      </c>
      <c r="D48" s="340" t="str">
        <f>IF(D11="","",TEXT(Model!Q40,"0")&amp;" "&amp;"("&amp;TEXT(Model!R40,"0")&amp;" "&amp;"-"&amp;" "&amp;TEXT(Model!S40,"0")&amp;")")</f>
        <v/>
      </c>
      <c r="E48" s="341" t="str">
        <f>IF($I$36="","",TEXT(Model!W34,"0")&amp;" "&amp;"("&amp;TEXT(Model!X34,"0")&amp;" "&amp;"-"&amp;" "&amp;TEXT(Model!Y34,"0")&amp;")")</f>
        <v/>
      </c>
      <c r="F48" s="339" t="str">
        <f>IF(F11="","",TEXT(Model!AC40,"0")&amp;" "&amp;"("&amp;TEXT(Model!AD40,"0")&amp;" "&amp;"-"&amp;" "&amp;TEXT(Model!AE40,"0")&amp;")")</f>
        <v/>
      </c>
      <c r="G48" s="341" t="str">
        <f>IF($I$36="","",TEXT(Model!AI34,"0")&amp;" "&amp;"("&amp;TEXT(Model!AJ34,"0")&amp;" "&amp;"-"&amp;" "&amp;TEXT(Model!AK34,"0")&amp;")")</f>
        <v/>
      </c>
    </row>
    <row r="49" spans="1:7" ht="15.75" customHeight="1" thickBot="1" x14ac:dyDescent="0.3">
      <c r="A49" s="48"/>
      <c r="B49" s="25"/>
      <c r="D49" s="22"/>
      <c r="E49" s="79"/>
      <c r="F49" s="79"/>
    </row>
    <row r="50" spans="1:7" ht="25.5" customHeight="1" thickBot="1" x14ac:dyDescent="0.3">
      <c r="A50" s="48"/>
      <c r="B50" s="420" t="s">
        <v>296</v>
      </c>
      <c r="C50" s="421"/>
      <c r="D50" s="420" t="s">
        <v>296</v>
      </c>
      <c r="E50" s="421"/>
      <c r="F50" s="420" t="s">
        <v>297</v>
      </c>
      <c r="G50" s="421"/>
    </row>
    <row r="51" spans="1:7" ht="15.75" customHeight="1" thickBot="1" x14ac:dyDescent="0.3">
      <c r="A51" s="369"/>
      <c r="B51" s="422" t="str">
        <f>TEXT(Model!K35,"0")&amp;" "&amp;"("&amp;TEXT(Model!L35,"0")&amp;" "&amp;"-"&amp;" "&amp;TEXT(Model!M35,"0")&amp;")"</f>
        <v>0 (0 - 0)</v>
      </c>
      <c r="C51" s="423"/>
      <c r="D51" s="422" t="str">
        <f>TEXT(Model!W35,"0")&amp;" "&amp;"("&amp;TEXT(Model!X35,"0")&amp;" "&amp;"-"&amp;" "&amp;TEXT(Model!Y35,"0")&amp;")"</f>
        <v>0 (0 - 0)</v>
      </c>
      <c r="E51" s="423"/>
      <c r="F51" s="422" t="str">
        <f>TEXT(Model!AI35,"0")&amp;" "&amp;"("&amp;TEXT(Model!AJ35,"0")&amp;" "&amp;"-"&amp;" "&amp;TEXT(Model!AK35,"0")&amp;")"</f>
        <v>0 (0 - 0)</v>
      </c>
      <c r="G51" s="423"/>
    </row>
    <row r="52" spans="1:7" ht="16.5" customHeight="1" thickBot="1" x14ac:dyDescent="0.3">
      <c r="A52" s="369"/>
      <c r="B52" s="367"/>
      <c r="C52" s="370"/>
      <c r="D52" s="368"/>
      <c r="E52" s="370"/>
      <c r="F52" s="368"/>
      <c r="G52" s="370"/>
    </row>
    <row r="53" spans="1:7" ht="25.5" customHeight="1" thickBot="1" x14ac:dyDescent="0.3">
      <c r="B53" s="420" t="s">
        <v>292</v>
      </c>
      <c r="C53" s="421"/>
      <c r="D53" s="420" t="s">
        <v>292</v>
      </c>
      <c r="E53" s="421"/>
      <c r="F53" s="420" t="s">
        <v>298</v>
      </c>
      <c r="G53" s="421"/>
    </row>
    <row r="54" spans="1:7" ht="15.75" customHeight="1" thickBot="1" x14ac:dyDescent="0.3">
      <c r="A54" s="369"/>
      <c r="B54" s="422" t="str">
        <f>TEXT(Model!N35,"0")&amp;" "&amp;"("&amp;TEXT(Model!O35,"0")&amp;" "&amp;"-"&amp;" "&amp;TEXT(Model!P35,"0")&amp;")"</f>
        <v>0 (0 - 0)</v>
      </c>
      <c r="C54" s="423"/>
      <c r="D54" s="422" t="str">
        <f>TEXT(Model!Z35,"0")&amp;" "&amp;"("&amp;TEXT(Model!AA35,"0")&amp;" "&amp;"-"&amp;" "&amp;TEXT(Model!AB35,"0")&amp;")"</f>
        <v>0 (0 - 0)</v>
      </c>
      <c r="E54" s="423"/>
      <c r="F54" s="422" t="str">
        <f>TEXT(Model!AL35,"0")&amp;" "&amp;"("&amp;TEXT(Model!AM35,"0")&amp;" "&amp;"-"&amp;" "&amp;TEXT(Model!AN35,"0")&amp;")"</f>
        <v>0 (0 - 0)</v>
      </c>
      <c r="G54" s="423"/>
    </row>
    <row r="55" spans="1:7" ht="15.75" customHeight="1" x14ac:dyDescent="0.25">
      <c r="B55" s="16"/>
      <c r="C55" s="17"/>
      <c r="D55" s="22"/>
      <c r="E55" s="79"/>
      <c r="F55" s="79"/>
    </row>
    <row r="56" spans="1:7" ht="15.75" customHeight="1" x14ac:dyDescent="0.25">
      <c r="A56" s="102" t="s">
        <v>185</v>
      </c>
    </row>
    <row r="57" spans="1:7" ht="15.75" customHeight="1" x14ac:dyDescent="0.25">
      <c r="A57" s="102" t="s">
        <v>294</v>
      </c>
    </row>
    <row r="58" spans="1:7" ht="15.75" customHeight="1" x14ac:dyDescent="0.25">
      <c r="A58" s="102" t="s">
        <v>240</v>
      </c>
    </row>
    <row r="59" spans="1:7" x14ac:dyDescent="0.25">
      <c r="A59" s="102" t="s">
        <v>295</v>
      </c>
    </row>
  </sheetData>
  <mergeCells count="43">
    <mergeCell ref="B50:C50"/>
    <mergeCell ref="D50:E50"/>
    <mergeCell ref="F50:G50"/>
    <mergeCell ref="B51:C51"/>
    <mergeCell ref="D51:E51"/>
    <mergeCell ref="F51:G51"/>
    <mergeCell ref="B53:C53"/>
    <mergeCell ref="B54:C54"/>
    <mergeCell ref="D53:E53"/>
    <mergeCell ref="D54:E54"/>
    <mergeCell ref="F54:G54"/>
    <mergeCell ref="F53:G53"/>
    <mergeCell ref="B29:C29"/>
    <mergeCell ref="B30:C30"/>
    <mergeCell ref="D29:E29"/>
    <mergeCell ref="D30:E30"/>
    <mergeCell ref="B8:C8"/>
    <mergeCell ref="B9:C9"/>
    <mergeCell ref="B10:C10"/>
    <mergeCell ref="B11:C11"/>
    <mergeCell ref="D10:E10"/>
    <mergeCell ref="D11:E11"/>
    <mergeCell ref="B26:C26"/>
    <mergeCell ref="B27:C27"/>
    <mergeCell ref="D26:E26"/>
    <mergeCell ref="D27:E27"/>
    <mergeCell ref="B7:C7"/>
    <mergeCell ref="D7:E7"/>
    <mergeCell ref="F7:G7"/>
    <mergeCell ref="F8:G8"/>
    <mergeCell ref="F9:G9"/>
    <mergeCell ref="D8:E8"/>
    <mergeCell ref="D9:E9"/>
    <mergeCell ref="F10:G10"/>
    <mergeCell ref="I36:I39"/>
    <mergeCell ref="J36:J39"/>
    <mergeCell ref="K36:K39"/>
    <mergeCell ref="L36:M39"/>
    <mergeCell ref="F11:G11"/>
    <mergeCell ref="F29:G29"/>
    <mergeCell ref="F30:G30"/>
    <mergeCell ref="F26:G26"/>
    <mergeCell ref="F27:G27"/>
  </mergeCells>
  <pageMargins left="0.25" right="0.25" top="0.75" bottom="0.75" header="0.3" footer="0.3"/>
  <pageSetup paperSize="9" scale="55" orientation="landscape" r:id="rId1"/>
  <ignoredErrors>
    <ignoredError sqref="F8:F1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workbookViewId="0"/>
  </sheetViews>
  <sheetFormatPr defaultRowHeight="12.75" x14ac:dyDescent="0.2"/>
  <cols>
    <col min="2" max="3" width="18.5703125" customWidth="1"/>
    <col min="5" max="5" width="18.5703125" customWidth="1"/>
  </cols>
  <sheetData>
    <row r="1" spans="2:11" ht="13.5" thickBot="1" x14ac:dyDescent="0.25"/>
    <row r="2" spans="2:11" ht="55.5" customHeight="1" thickBot="1" x14ac:dyDescent="0.25">
      <c r="B2" s="366" t="s">
        <v>306</v>
      </c>
      <c r="C2" s="377" t="s">
        <v>307</v>
      </c>
      <c r="E2" s="378" t="s">
        <v>308</v>
      </c>
    </row>
    <row r="3" spans="2:11" s="63" customFormat="1" ht="15" customHeight="1" x14ac:dyDescent="0.25">
      <c r="B3" s="379" t="s">
        <v>309</v>
      </c>
      <c r="C3" s="375">
        <v>1441</v>
      </c>
      <c r="E3" s="378"/>
    </row>
    <row r="4" spans="2:11" ht="15" x14ac:dyDescent="0.25">
      <c r="B4" s="361" t="s">
        <v>261</v>
      </c>
      <c r="C4" s="375">
        <v>1342.543886223554</v>
      </c>
    </row>
    <row r="5" spans="2:11" ht="15" x14ac:dyDescent="0.25">
      <c r="B5" s="361" t="s">
        <v>242</v>
      </c>
      <c r="C5" s="375">
        <v>1407.9400543198874</v>
      </c>
    </row>
    <row r="6" spans="2:11" ht="15" x14ac:dyDescent="0.25">
      <c r="B6" s="361" t="s">
        <v>243</v>
      </c>
      <c r="C6" s="375">
        <v>2097.4229613786438</v>
      </c>
    </row>
    <row r="7" spans="2:11" ht="15" x14ac:dyDescent="0.25">
      <c r="B7" s="361" t="s">
        <v>252</v>
      </c>
      <c r="C7" s="375">
        <v>1793.7813094406486</v>
      </c>
    </row>
    <row r="8" spans="2:11" ht="15" x14ac:dyDescent="0.25">
      <c r="B8" s="361" t="s">
        <v>254</v>
      </c>
      <c r="C8" s="375">
        <v>1092.378484977379</v>
      </c>
    </row>
    <row r="9" spans="2:11" ht="15" x14ac:dyDescent="0.25">
      <c r="B9" s="361" t="s">
        <v>244</v>
      </c>
      <c r="C9" s="375">
        <v>1459.9272135492761</v>
      </c>
    </row>
    <row r="10" spans="2:11" ht="15" x14ac:dyDescent="0.25">
      <c r="B10" s="361" t="s">
        <v>245</v>
      </c>
      <c r="C10" s="375">
        <v>1373.5518350989328</v>
      </c>
    </row>
    <row r="11" spans="2:11" ht="15" x14ac:dyDescent="0.25">
      <c r="B11" s="361" t="s">
        <v>247</v>
      </c>
      <c r="C11" s="375">
        <v>1643.0830908235207</v>
      </c>
    </row>
    <row r="12" spans="2:11" ht="15" x14ac:dyDescent="0.25">
      <c r="B12" s="361" t="s">
        <v>267</v>
      </c>
      <c r="C12" s="375">
        <v>1363.8353795946459</v>
      </c>
    </row>
    <row r="13" spans="2:11" ht="15" x14ac:dyDescent="0.25">
      <c r="B13" s="361" t="s">
        <v>251</v>
      </c>
      <c r="C13" s="375">
        <v>1231.952214014121</v>
      </c>
      <c r="J13" s="63"/>
      <c r="K13" s="374"/>
    </row>
    <row r="14" spans="2:11" ht="15" x14ac:dyDescent="0.25">
      <c r="B14" s="361" t="s">
        <v>246</v>
      </c>
      <c r="C14" s="375">
        <v>1552.0122214043615</v>
      </c>
      <c r="J14" s="63"/>
      <c r="K14" s="374"/>
    </row>
    <row r="15" spans="2:11" ht="15" x14ac:dyDescent="0.25">
      <c r="B15" s="361" t="s">
        <v>249</v>
      </c>
      <c r="C15" s="375">
        <v>1543.5436071967474</v>
      </c>
      <c r="J15" s="63"/>
      <c r="K15" s="374"/>
    </row>
    <row r="16" spans="2:11" ht="15" x14ac:dyDescent="0.25">
      <c r="B16" s="361" t="s">
        <v>258</v>
      </c>
      <c r="C16" s="375">
        <v>1872.1916862291125</v>
      </c>
      <c r="J16" s="63"/>
      <c r="K16" s="374"/>
    </row>
    <row r="17" spans="2:11" ht="15" x14ac:dyDescent="0.25">
      <c r="B17" s="361" t="s">
        <v>248</v>
      </c>
      <c r="C17" s="375">
        <v>999.49820124728637</v>
      </c>
      <c r="J17" s="63"/>
      <c r="K17" s="374"/>
    </row>
    <row r="18" spans="2:11" ht="15" x14ac:dyDescent="0.25">
      <c r="B18" s="361" t="s">
        <v>253</v>
      </c>
      <c r="C18" s="375">
        <v>1432.1605853056653</v>
      </c>
      <c r="J18" s="63"/>
      <c r="K18" s="374"/>
    </row>
    <row r="19" spans="2:11" ht="15" x14ac:dyDescent="0.25">
      <c r="B19" s="361" t="s">
        <v>255</v>
      </c>
      <c r="C19" s="375">
        <v>1972.2487231884627</v>
      </c>
      <c r="J19" s="63"/>
      <c r="K19" s="374"/>
    </row>
    <row r="20" spans="2:11" ht="15" x14ac:dyDescent="0.25">
      <c r="B20" s="361" t="s">
        <v>256</v>
      </c>
      <c r="C20" s="375">
        <v>1994.3085338084047</v>
      </c>
      <c r="J20" s="63"/>
      <c r="K20" s="374"/>
    </row>
    <row r="21" spans="2:11" ht="15" x14ac:dyDescent="0.25">
      <c r="B21" s="361" t="s">
        <v>257</v>
      </c>
      <c r="C21" s="375">
        <v>971.32436446230463</v>
      </c>
      <c r="J21" s="63"/>
      <c r="K21" s="374"/>
    </row>
    <row r="22" spans="2:11" ht="15" x14ac:dyDescent="0.25">
      <c r="B22" s="361" t="s">
        <v>259</v>
      </c>
      <c r="C22" s="375">
        <v>1151.9184601777365</v>
      </c>
      <c r="J22" s="63"/>
      <c r="K22" s="374"/>
    </row>
    <row r="23" spans="2:11" ht="15" x14ac:dyDescent="0.25">
      <c r="B23" s="361" t="s">
        <v>260</v>
      </c>
      <c r="C23" s="375">
        <v>1262.8405626591064</v>
      </c>
      <c r="J23" s="63"/>
      <c r="K23" s="374"/>
    </row>
    <row r="24" spans="2:11" ht="15" x14ac:dyDescent="0.25">
      <c r="B24" s="361" t="s">
        <v>262</v>
      </c>
      <c r="C24" s="375">
        <v>1485.591553248385</v>
      </c>
      <c r="J24" s="63"/>
      <c r="K24" s="374"/>
    </row>
    <row r="25" spans="2:11" ht="15" x14ac:dyDescent="0.25">
      <c r="B25" s="361" t="s">
        <v>263</v>
      </c>
      <c r="C25" s="375">
        <v>1382.9958521496387</v>
      </c>
      <c r="J25" s="63"/>
      <c r="K25" s="374"/>
    </row>
    <row r="26" spans="2:11" ht="15" x14ac:dyDescent="0.25">
      <c r="B26" s="361" t="s">
        <v>264</v>
      </c>
      <c r="C26" s="375">
        <v>1885.1871022947903</v>
      </c>
      <c r="J26" s="63"/>
      <c r="K26" s="374"/>
    </row>
    <row r="27" spans="2:11" ht="15" x14ac:dyDescent="0.25">
      <c r="B27" s="361" t="s">
        <v>266</v>
      </c>
      <c r="C27" s="375">
        <v>1357.4312363119855</v>
      </c>
      <c r="J27" s="63"/>
      <c r="K27" s="374"/>
    </row>
    <row r="28" spans="2:11" ht="15" x14ac:dyDescent="0.25">
      <c r="B28" s="361" t="s">
        <v>265</v>
      </c>
      <c r="C28" s="375">
        <v>1285.085288093024</v>
      </c>
      <c r="J28" s="63"/>
      <c r="K28" s="374"/>
    </row>
    <row r="29" spans="2:11" ht="15" x14ac:dyDescent="0.25">
      <c r="B29" s="361" t="s">
        <v>250</v>
      </c>
      <c r="C29" s="375">
        <v>1253.0527536815218</v>
      </c>
      <c r="J29" s="63"/>
      <c r="K29" s="374"/>
    </row>
    <row r="30" spans="2:11" ht="15" x14ac:dyDescent="0.25">
      <c r="B30" s="361" t="s">
        <v>268</v>
      </c>
      <c r="C30" s="375">
        <v>1379.4349684370209</v>
      </c>
      <c r="J30" s="63"/>
      <c r="K30" s="374"/>
    </row>
    <row r="31" spans="2:11" ht="15.75" thickBot="1" x14ac:dyDescent="0.3">
      <c r="B31" s="362" t="s">
        <v>269</v>
      </c>
      <c r="C31" s="376">
        <v>1396.0814447680984</v>
      </c>
      <c r="J31" s="63"/>
      <c r="K31" s="374"/>
    </row>
    <row r="32" spans="2:11" x14ac:dyDescent="0.2">
      <c r="J32" s="63"/>
      <c r="K32" s="374"/>
    </row>
    <row r="33" spans="10:11" x14ac:dyDescent="0.2">
      <c r="J33" s="63"/>
      <c r="K33" s="374"/>
    </row>
    <row r="34" spans="10:11" x14ac:dyDescent="0.2">
      <c r="J34" s="63"/>
      <c r="K34" s="374"/>
    </row>
    <row r="35" spans="10:11" x14ac:dyDescent="0.2">
      <c r="J35" s="63"/>
      <c r="K35" s="374"/>
    </row>
    <row r="36" spans="10:11" x14ac:dyDescent="0.2">
      <c r="J36" s="63"/>
      <c r="K36" s="374"/>
    </row>
    <row r="37" spans="10:11" x14ac:dyDescent="0.2">
      <c r="J37" s="63"/>
      <c r="K37" s="374"/>
    </row>
    <row r="38" spans="10:11" x14ac:dyDescent="0.2">
      <c r="J38" s="63"/>
      <c r="K38" s="37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2"/>
  <sheetViews>
    <sheetView zoomScale="80" zoomScaleNormal="80" workbookViewId="0"/>
  </sheetViews>
  <sheetFormatPr defaultColWidth="9.140625" defaultRowHeight="15" x14ac:dyDescent="0.25"/>
  <cols>
    <col min="1" max="1" width="88.42578125" style="9" customWidth="1"/>
    <col min="2" max="2" width="14" style="9" customWidth="1"/>
    <col min="3" max="3" width="14.140625" style="5" customWidth="1"/>
    <col min="4" max="4" width="12.5703125" style="16" customWidth="1"/>
    <col min="5" max="5" width="24.42578125" style="16" bestFit="1" customWidth="1"/>
    <col min="6" max="7" width="24.42578125" style="16" customWidth="1"/>
    <col min="8" max="8" width="19.7109375" style="17" customWidth="1"/>
    <col min="9" max="10" width="19.7109375" style="201" customWidth="1"/>
    <col min="11" max="11" width="19.7109375" style="113" customWidth="1"/>
    <col min="12" max="13" width="19.7109375" style="201" customWidth="1"/>
    <col min="14" max="14" width="19.7109375" style="189" customWidth="1"/>
    <col min="15" max="16" width="19.7109375" style="201" customWidth="1"/>
    <col min="17" max="17" width="19.7109375" style="17" customWidth="1"/>
    <col min="18" max="19" width="19.7109375" style="201" customWidth="1"/>
    <col min="20" max="20" width="19.7109375" style="17" customWidth="1"/>
    <col min="21" max="22" width="19.7109375" style="201" customWidth="1"/>
    <col min="23" max="23" width="19.7109375" style="113" customWidth="1"/>
    <col min="24" max="25" width="19.7109375" style="201" customWidth="1"/>
    <col min="26" max="26" width="19.7109375" style="189" customWidth="1"/>
    <col min="27" max="28" width="19.7109375" style="201" customWidth="1"/>
    <col min="29" max="29" width="19.7109375" style="17" customWidth="1"/>
    <col min="30" max="31" width="19.7109375" style="201" customWidth="1"/>
    <col min="32" max="32" width="19.7109375" style="17" customWidth="1"/>
    <col min="33" max="34" width="19.7109375" style="201" customWidth="1"/>
    <col min="35" max="35" width="19.7109375" style="113" customWidth="1"/>
    <col min="36" max="37" width="19.7109375" style="201" customWidth="1"/>
    <col min="38" max="38" width="19.7109375" style="189" customWidth="1"/>
    <col min="39" max="40" width="19.7109375" style="201" customWidth="1"/>
    <col min="41" max="41" width="16.28515625" style="17" customWidth="1"/>
    <col min="42" max="44" width="9.140625" style="7" customWidth="1"/>
    <col min="45" max="47" width="9" style="5" customWidth="1"/>
    <col min="48" max="48" width="9.140625" style="5" customWidth="1"/>
    <col min="49" max="51" width="9.85546875" style="5" customWidth="1"/>
    <col min="52" max="58" width="9" style="5" customWidth="1"/>
    <col min="59" max="61" width="9.140625" style="5" customWidth="1"/>
    <col min="62" max="65" width="11.28515625" style="5" customWidth="1"/>
    <col min="66" max="68" width="11.7109375" style="5" customWidth="1"/>
    <col min="69" max="69" width="25" style="5" customWidth="1"/>
    <col min="70" max="70" width="21.28515625" style="5" customWidth="1"/>
    <col min="71" max="71" width="73.28515625" style="9" customWidth="1"/>
    <col min="72" max="72" width="44.42578125" style="9" customWidth="1"/>
    <col min="73" max="73" width="9.140625" style="9"/>
    <col min="74" max="74" width="16.28515625" style="9" customWidth="1"/>
    <col min="75" max="75" width="18.5703125" style="9" customWidth="1"/>
    <col min="76" max="77" width="12" style="9" customWidth="1"/>
    <col min="78" max="81" width="9.140625" style="9"/>
    <col min="82" max="82" width="30.7109375" style="9" customWidth="1"/>
    <col min="83" max="16384" width="9.140625" style="9"/>
  </cols>
  <sheetData>
    <row r="1" spans="1:83" s="15" customFormat="1" ht="13.5" thickBot="1" x14ac:dyDescent="0.25">
      <c r="C1" s="4"/>
      <c r="BK1" s="21"/>
      <c r="BL1" s="21"/>
      <c r="BM1" s="21"/>
    </row>
    <row r="2" spans="1:83" s="18" customFormat="1" ht="15.75" thickBot="1" x14ac:dyDescent="0.3">
      <c r="A2" s="64" t="s">
        <v>217</v>
      </c>
      <c r="B2" s="73">
        <f>'Input and Results'!B5</f>
        <v>0</v>
      </c>
      <c r="C2" s="5"/>
      <c r="D2" s="16"/>
      <c r="E2" s="16"/>
      <c r="F2" s="16"/>
      <c r="G2" s="16"/>
      <c r="H2" s="17"/>
      <c r="I2" s="201"/>
      <c r="J2" s="201"/>
      <c r="K2" s="113"/>
      <c r="L2" s="201"/>
      <c r="M2" s="201"/>
      <c r="N2" s="189"/>
      <c r="O2" s="201"/>
      <c r="P2" s="201"/>
      <c r="Q2" s="17"/>
      <c r="R2" s="201"/>
      <c r="S2" s="201"/>
      <c r="T2" s="17"/>
      <c r="U2" s="201"/>
      <c r="V2" s="201"/>
      <c r="W2" s="113"/>
      <c r="X2" s="201"/>
      <c r="Y2" s="201"/>
      <c r="Z2" s="189"/>
      <c r="AA2" s="201"/>
      <c r="AB2" s="201"/>
      <c r="AC2" s="17"/>
      <c r="AD2" s="201"/>
      <c r="AE2" s="201"/>
      <c r="AF2" s="17"/>
      <c r="AG2" s="201"/>
      <c r="AH2" s="201"/>
      <c r="AI2" s="113"/>
      <c r="AJ2" s="201"/>
      <c r="AK2" s="201"/>
      <c r="AL2" s="189"/>
      <c r="AM2" s="201"/>
      <c r="AN2" s="201"/>
      <c r="AO2" s="17"/>
      <c r="AP2" s="7"/>
      <c r="AQ2" s="7"/>
      <c r="AR2" s="7"/>
      <c r="AS2" s="5"/>
      <c r="AT2" s="5"/>
      <c r="AU2" s="5"/>
      <c r="AV2" s="5"/>
      <c r="AW2" s="5"/>
      <c r="AX2" s="5"/>
      <c r="AY2" s="5"/>
      <c r="AZ2" s="5"/>
      <c r="BA2" s="5"/>
      <c r="BB2" s="5"/>
      <c r="BC2" s="5"/>
      <c r="BD2" s="5"/>
      <c r="BE2" s="5"/>
      <c r="BF2" s="5"/>
      <c r="BG2" s="5"/>
      <c r="BH2" s="5"/>
      <c r="BI2" s="5"/>
      <c r="BJ2" s="5"/>
      <c r="BK2" s="16"/>
      <c r="BL2" s="16"/>
      <c r="BM2" s="16"/>
      <c r="BN2" s="5"/>
      <c r="BO2" s="5"/>
      <c r="BP2" s="5"/>
      <c r="BQ2" s="5"/>
      <c r="BR2" s="5"/>
    </row>
    <row r="3" spans="1:83" s="18" customFormat="1" x14ac:dyDescent="0.25">
      <c r="A3" s="64"/>
      <c r="B3" s="78"/>
      <c r="C3" s="16"/>
      <c r="D3" s="16"/>
      <c r="K3" s="113"/>
      <c r="L3" s="201"/>
      <c r="M3" s="201"/>
      <c r="N3" s="189"/>
      <c r="O3" s="201"/>
      <c r="P3" s="201"/>
      <c r="T3" s="131"/>
      <c r="U3" s="131"/>
      <c r="V3" s="131"/>
      <c r="W3" s="113"/>
      <c r="X3" s="201"/>
      <c r="Y3" s="201"/>
      <c r="Z3" s="189"/>
      <c r="AA3" s="201"/>
      <c r="AB3" s="201"/>
      <c r="AC3" s="17"/>
      <c r="AD3" s="201"/>
      <c r="AE3" s="201"/>
      <c r="AF3" s="17"/>
      <c r="AG3" s="201"/>
      <c r="AH3" s="201"/>
      <c r="AI3" s="113"/>
      <c r="AJ3" s="201"/>
      <c r="AK3" s="201"/>
      <c r="AL3" s="189"/>
      <c r="AM3" s="201"/>
      <c r="AN3" s="201"/>
      <c r="AO3" s="17"/>
      <c r="AP3" s="7"/>
      <c r="AQ3" s="7"/>
      <c r="AR3" s="7"/>
      <c r="AS3" s="5"/>
      <c r="AT3" s="5"/>
      <c r="AU3" s="5"/>
      <c r="AV3" s="5"/>
      <c r="AW3" s="5"/>
      <c r="AX3" s="5"/>
      <c r="AY3" s="5"/>
      <c r="AZ3" s="5"/>
      <c r="BA3" s="5"/>
      <c r="BB3" s="5"/>
      <c r="BC3" s="5"/>
      <c r="BD3" s="5"/>
      <c r="BE3" s="5"/>
      <c r="BF3" s="5"/>
      <c r="BG3" s="5"/>
      <c r="BH3" s="5"/>
      <c r="BI3" s="5"/>
      <c r="BJ3" s="5"/>
      <c r="BK3" s="16"/>
      <c r="BL3" s="16"/>
      <c r="BM3" s="16"/>
      <c r="BN3" s="5"/>
      <c r="BO3" s="5"/>
      <c r="BP3" s="5"/>
      <c r="BQ3" s="5"/>
      <c r="BR3" s="5"/>
    </row>
    <row r="4" spans="1:83" s="18" customFormat="1" ht="15.75" thickBot="1" x14ac:dyDescent="0.3">
      <c r="A4" s="77"/>
      <c r="B4" s="76"/>
      <c r="C4" s="16"/>
      <c r="D4" s="16"/>
      <c r="E4" s="66" t="s">
        <v>18</v>
      </c>
      <c r="F4" s="66"/>
      <c r="G4" s="66"/>
      <c r="H4" s="66"/>
      <c r="I4" s="66"/>
      <c r="J4" s="66"/>
      <c r="K4" s="112"/>
      <c r="L4" s="112"/>
      <c r="M4" s="112"/>
      <c r="N4" s="112"/>
      <c r="O4" s="112"/>
      <c r="P4" s="112"/>
      <c r="Q4" s="130" t="s">
        <v>19</v>
      </c>
      <c r="R4" s="130"/>
      <c r="S4" s="130"/>
      <c r="T4" s="66"/>
      <c r="U4" s="66"/>
      <c r="V4" s="66"/>
      <c r="W4" s="113"/>
      <c r="X4" s="201"/>
      <c r="Y4" s="201"/>
      <c r="Z4" s="189"/>
      <c r="AA4" s="201"/>
      <c r="AB4" s="201"/>
      <c r="AC4" s="424" t="s">
        <v>213</v>
      </c>
      <c r="AD4" s="424"/>
      <c r="AE4" s="424"/>
      <c r="AF4" s="425"/>
      <c r="AG4" s="201"/>
      <c r="AH4" s="201"/>
      <c r="AI4" s="113"/>
      <c r="AJ4" s="201"/>
      <c r="AK4" s="201"/>
      <c r="AL4" s="189"/>
      <c r="AM4" s="201"/>
      <c r="AN4" s="201"/>
      <c r="AO4" s="17"/>
      <c r="AP4" s="7"/>
      <c r="AQ4" s="7"/>
      <c r="AR4" s="7"/>
      <c r="AS4" s="5"/>
      <c r="AT4" s="5"/>
      <c r="AU4" s="5"/>
      <c r="AV4" s="5"/>
      <c r="AW4" s="5"/>
      <c r="AX4" s="5"/>
      <c r="AY4" s="5"/>
      <c r="AZ4" s="5"/>
      <c r="BA4" s="5"/>
      <c r="BB4" s="5"/>
      <c r="BC4" s="5"/>
      <c r="BD4" s="5"/>
      <c r="BE4" s="5"/>
      <c r="BF4" s="5"/>
      <c r="BG4" s="5"/>
      <c r="BH4" s="5"/>
      <c r="BI4" s="5"/>
      <c r="BJ4" s="5"/>
      <c r="BK4" s="16"/>
      <c r="BL4" s="16"/>
      <c r="BM4" s="16"/>
      <c r="BN4" s="5"/>
      <c r="BO4" s="5"/>
      <c r="BP4" s="5"/>
      <c r="BQ4" s="5"/>
      <c r="BR4" s="5"/>
    </row>
    <row r="5" spans="1:83" x14ac:dyDescent="0.25">
      <c r="A5" s="80" t="s">
        <v>7</v>
      </c>
      <c r="B5" s="76"/>
      <c r="C5" s="65"/>
      <c r="D5" s="19"/>
      <c r="E5" s="73" t="str">
        <f>IF('Input and Results'!B8="","",'Input and Results'!B8-'Input and Results'!I8)</f>
        <v/>
      </c>
      <c r="F5" s="76"/>
      <c r="G5" s="76"/>
      <c r="H5" s="132"/>
      <c r="I5" s="132"/>
      <c r="J5" s="132"/>
      <c r="Q5" s="73" t="str">
        <f>IF('Input and Results'!D8="","",'Input and Results'!D8-'Input and Results'!I8)</f>
        <v/>
      </c>
      <c r="R5" s="76"/>
      <c r="S5" s="76"/>
      <c r="T5" s="132"/>
      <c r="U5" s="132"/>
      <c r="V5" s="132"/>
      <c r="AC5" s="107" t="str">
        <f>IF($Q$5="","",E5-Q5)</f>
        <v/>
      </c>
      <c r="AD5" s="243"/>
      <c r="AE5" s="243"/>
      <c r="AP5" s="27"/>
      <c r="AQ5" s="87"/>
      <c r="AR5" s="87"/>
      <c r="AS5" s="27"/>
      <c r="AT5" s="87"/>
      <c r="AU5" s="87"/>
      <c r="AV5" s="27"/>
      <c r="AW5" s="27"/>
      <c r="AX5" s="87"/>
      <c r="AY5" s="87"/>
      <c r="AZ5" s="27"/>
      <c r="BA5" s="87"/>
      <c r="BB5" s="87"/>
      <c r="BC5" s="87"/>
      <c r="BD5" s="68"/>
      <c r="BE5" s="87"/>
      <c r="BF5" s="87"/>
      <c r="BG5" s="27"/>
      <c r="BH5" s="87"/>
      <c r="BI5" s="87"/>
      <c r="BJ5" s="27"/>
      <c r="BK5" s="230"/>
      <c r="BL5" s="230"/>
      <c r="BM5" s="230"/>
      <c r="BN5" s="7"/>
      <c r="BO5" s="7"/>
      <c r="BP5" s="7"/>
      <c r="BQ5" s="6"/>
      <c r="BR5" s="6"/>
    </row>
    <row r="6" spans="1:83" x14ac:dyDescent="0.25">
      <c r="A6" s="81" t="s">
        <v>8</v>
      </c>
      <c r="B6" s="76"/>
      <c r="C6" s="16"/>
      <c r="E6" s="74" t="str">
        <f>IF('Input and Results'!B9="","",'Input and Results'!B9-'Input and Results'!I9)</f>
        <v/>
      </c>
      <c r="F6" s="76"/>
      <c r="G6" s="76"/>
      <c r="H6" s="132"/>
      <c r="I6" s="132"/>
      <c r="J6" s="132"/>
      <c r="Q6" s="74" t="str">
        <f>IF('Input and Results'!D9="","",'Input and Results'!D9-'Input and Results'!I9)</f>
        <v/>
      </c>
      <c r="R6" s="76"/>
      <c r="S6" s="76"/>
      <c r="T6" s="132"/>
      <c r="U6" s="132"/>
      <c r="V6" s="132"/>
      <c r="AC6" s="109" t="str">
        <f>IF($Q$6="","",E6-Q6)</f>
        <v/>
      </c>
      <c r="AD6" s="243"/>
      <c r="AE6" s="243"/>
      <c r="AS6" s="7"/>
      <c r="AT6" s="7"/>
      <c r="AU6" s="7"/>
      <c r="AV6" s="7"/>
      <c r="AW6" s="7"/>
      <c r="AX6" s="7"/>
      <c r="AY6" s="7"/>
      <c r="AZ6" s="7"/>
      <c r="BA6" s="7"/>
      <c r="BB6" s="7"/>
      <c r="BC6" s="7"/>
      <c r="BD6" s="7"/>
      <c r="BE6" s="7"/>
      <c r="BF6" s="7"/>
      <c r="BG6" s="7"/>
      <c r="BH6" s="7"/>
      <c r="BI6" s="7"/>
      <c r="BJ6" s="7"/>
      <c r="BK6" s="20"/>
      <c r="BL6" s="20"/>
      <c r="BM6" s="20"/>
      <c r="BN6" s="7"/>
      <c r="BO6" s="7"/>
      <c r="BP6" s="7"/>
      <c r="BQ6" s="7"/>
      <c r="BR6" s="7"/>
    </row>
    <row r="7" spans="1:83" x14ac:dyDescent="0.25">
      <c r="A7" s="81" t="s">
        <v>9</v>
      </c>
      <c r="B7" s="76"/>
      <c r="C7" s="16"/>
      <c r="E7" s="74" t="str">
        <f>IF('Input and Results'!B10="","",'Input and Results'!B10-'Input and Results'!I10)</f>
        <v/>
      </c>
      <c r="F7" s="76"/>
      <c r="G7" s="76"/>
      <c r="H7" s="132"/>
      <c r="I7" s="132"/>
      <c r="J7" s="132"/>
      <c r="Q7" s="74" t="str">
        <f>IF('Input and Results'!D10="","",'Input and Results'!D10-'Input and Results'!I10)</f>
        <v/>
      </c>
      <c r="R7" s="76"/>
      <c r="S7" s="76"/>
      <c r="T7" s="132"/>
      <c r="U7" s="132"/>
      <c r="V7" s="132"/>
      <c r="AC7" s="109" t="str">
        <f>IF($Q$7="","",E7-Q7)</f>
        <v/>
      </c>
      <c r="AD7" s="243"/>
      <c r="AE7" s="243"/>
      <c r="AS7" s="7"/>
      <c r="AT7" s="7"/>
      <c r="AU7" s="7"/>
      <c r="AV7" s="7"/>
      <c r="AW7" s="7"/>
      <c r="AX7" s="7"/>
      <c r="AY7" s="7"/>
      <c r="AZ7" s="7"/>
      <c r="BA7" s="7"/>
      <c r="BB7" s="7"/>
      <c r="BC7" s="7"/>
      <c r="BD7" s="7"/>
      <c r="BE7" s="7"/>
      <c r="BF7" s="7"/>
      <c r="BG7" s="7"/>
      <c r="BH7" s="7"/>
      <c r="BI7" s="7"/>
      <c r="BJ7" s="7"/>
      <c r="BK7" s="20"/>
      <c r="BL7" s="20"/>
      <c r="BM7" s="20"/>
      <c r="BN7" s="7"/>
      <c r="BO7" s="7"/>
      <c r="BP7" s="7"/>
      <c r="BQ7" s="7"/>
      <c r="BR7" s="7"/>
    </row>
    <row r="8" spans="1:83" ht="15.75" thickBot="1" x14ac:dyDescent="0.3">
      <c r="A8" s="82" t="s">
        <v>203</v>
      </c>
      <c r="B8" s="76"/>
      <c r="C8" s="16"/>
      <c r="E8" s="75" t="str">
        <f>IF('Input and Results'!B11="","",'Input and Results'!B11-'Input and Results'!I11)</f>
        <v/>
      </c>
      <c r="F8" s="76"/>
      <c r="G8" s="76"/>
      <c r="H8" s="132"/>
      <c r="I8" s="132"/>
      <c r="J8" s="132"/>
      <c r="Q8" s="75" t="str">
        <f>IF('Input and Results'!D11="","",'Input and Results'!D11-'Input and Results'!I11)</f>
        <v/>
      </c>
      <c r="R8" s="76"/>
      <c r="S8" s="76"/>
      <c r="AC8" s="110" t="str">
        <f>IF($Q$8="","",E8-Q8)</f>
        <v/>
      </c>
      <c r="AD8" s="243"/>
      <c r="AE8" s="243"/>
      <c r="AS8" s="7"/>
      <c r="AT8" s="7"/>
      <c r="AU8" s="7"/>
      <c r="AV8" s="7"/>
      <c r="AW8" s="7"/>
      <c r="AX8" s="7"/>
      <c r="AY8" s="7"/>
      <c r="AZ8" s="7"/>
      <c r="BA8" s="7"/>
      <c r="BB8" s="7"/>
      <c r="BC8" s="7"/>
      <c r="BD8" s="7"/>
      <c r="BE8" s="7"/>
      <c r="BF8" s="7"/>
      <c r="BG8" s="7"/>
      <c r="BH8" s="7"/>
      <c r="BI8" s="7"/>
      <c r="BJ8" s="7"/>
      <c r="BK8" s="20"/>
      <c r="BL8" s="20"/>
      <c r="BM8" s="20"/>
      <c r="BN8" s="7"/>
      <c r="BO8" s="7"/>
      <c r="BP8" s="7"/>
      <c r="BQ8" s="7"/>
      <c r="BR8" s="7"/>
    </row>
    <row r="9" spans="1:83" ht="15.75" thickBot="1" x14ac:dyDescent="0.3">
      <c r="D9" s="66"/>
      <c r="BK9" s="16"/>
      <c r="BL9" s="16"/>
      <c r="BM9" s="16"/>
    </row>
    <row r="10" spans="1:83" ht="158.25" customHeight="1" x14ac:dyDescent="0.3">
      <c r="A10" s="28" t="s">
        <v>10</v>
      </c>
      <c r="B10" s="89" t="s">
        <v>200</v>
      </c>
      <c r="C10" s="67" t="s">
        <v>114</v>
      </c>
      <c r="D10" s="88" t="s">
        <v>115</v>
      </c>
      <c r="E10" s="83" t="s">
        <v>116</v>
      </c>
      <c r="F10" s="199" t="s">
        <v>221</v>
      </c>
      <c r="G10" s="199" t="s">
        <v>222</v>
      </c>
      <c r="H10" s="240" t="s">
        <v>226</v>
      </c>
      <c r="I10" s="118" t="s">
        <v>221</v>
      </c>
      <c r="J10" s="239" t="s">
        <v>222</v>
      </c>
      <c r="K10" s="240" t="s">
        <v>169</v>
      </c>
      <c r="L10" s="118" t="s">
        <v>221</v>
      </c>
      <c r="M10" s="239" t="s">
        <v>222</v>
      </c>
      <c r="N10" s="240" t="s">
        <v>192</v>
      </c>
      <c r="O10" s="118" t="s">
        <v>221</v>
      </c>
      <c r="P10" s="118" t="s">
        <v>222</v>
      </c>
      <c r="Q10" s="83" t="s">
        <v>116</v>
      </c>
      <c r="R10" s="199" t="s">
        <v>221</v>
      </c>
      <c r="S10" s="248" t="s">
        <v>222</v>
      </c>
      <c r="T10" s="240" t="s">
        <v>226</v>
      </c>
      <c r="U10" s="118" t="s">
        <v>221</v>
      </c>
      <c r="V10" s="239" t="s">
        <v>222</v>
      </c>
      <c r="W10" s="240" t="s">
        <v>169</v>
      </c>
      <c r="X10" s="118" t="s">
        <v>221</v>
      </c>
      <c r="Y10" s="239" t="s">
        <v>222</v>
      </c>
      <c r="Z10" s="118" t="s">
        <v>192</v>
      </c>
      <c r="AA10" s="118" t="s">
        <v>221</v>
      </c>
      <c r="AB10" s="122" t="s">
        <v>222</v>
      </c>
      <c r="AC10" s="83" t="s">
        <v>116</v>
      </c>
      <c r="AD10" s="199" t="s">
        <v>221</v>
      </c>
      <c r="AE10" s="248" t="s">
        <v>222</v>
      </c>
      <c r="AF10" s="240" t="s">
        <v>227</v>
      </c>
      <c r="AG10" s="118" t="s">
        <v>221</v>
      </c>
      <c r="AH10" s="239" t="s">
        <v>222</v>
      </c>
      <c r="AI10" s="240" t="s">
        <v>211</v>
      </c>
      <c r="AJ10" s="118" t="s">
        <v>221</v>
      </c>
      <c r="AK10" s="239" t="s">
        <v>222</v>
      </c>
      <c r="AL10" s="240" t="s">
        <v>212</v>
      </c>
      <c r="AM10" s="118" t="s">
        <v>221</v>
      </c>
      <c r="AN10" s="122" t="s">
        <v>222</v>
      </c>
      <c r="AO10" s="30"/>
      <c r="AP10" s="206" t="s">
        <v>117</v>
      </c>
      <c r="AQ10" s="207" t="s">
        <v>221</v>
      </c>
      <c r="AR10" s="207" t="s">
        <v>222</v>
      </c>
      <c r="AS10" s="83" t="s">
        <v>118</v>
      </c>
      <c r="AT10" s="199" t="s">
        <v>221</v>
      </c>
      <c r="AU10" s="204" t="s">
        <v>222</v>
      </c>
      <c r="AV10" s="26"/>
      <c r="AW10" s="83" t="s">
        <v>119</v>
      </c>
      <c r="AX10" s="199" t="s">
        <v>221</v>
      </c>
      <c r="AY10" s="199" t="s">
        <v>222</v>
      </c>
      <c r="AZ10" s="83" t="s">
        <v>120</v>
      </c>
      <c r="BA10" s="199" t="s">
        <v>221</v>
      </c>
      <c r="BB10" s="204" t="s">
        <v>222</v>
      </c>
      <c r="BC10" s="88"/>
      <c r="BD10" s="83" t="s">
        <v>121</v>
      </c>
      <c r="BE10" s="199" t="s">
        <v>221</v>
      </c>
      <c r="BF10" s="199" t="s">
        <v>222</v>
      </c>
      <c r="BG10" s="83" t="s">
        <v>122</v>
      </c>
      <c r="BH10" s="199" t="s">
        <v>221</v>
      </c>
      <c r="BI10" s="204" t="s">
        <v>222</v>
      </c>
      <c r="BJ10" s="29"/>
      <c r="BK10" s="232" t="s">
        <v>123</v>
      </c>
      <c r="BL10" s="88" t="s">
        <v>221</v>
      </c>
      <c r="BM10" s="88" t="s">
        <v>222</v>
      </c>
      <c r="BN10" s="83" t="s">
        <v>124</v>
      </c>
      <c r="BO10" s="199" t="s">
        <v>221</v>
      </c>
      <c r="BP10" s="204" t="s">
        <v>222</v>
      </c>
      <c r="BQ10" s="86" t="s">
        <v>125</v>
      </c>
      <c r="BR10" s="96" t="s">
        <v>126</v>
      </c>
      <c r="BS10" s="93" t="s">
        <v>127</v>
      </c>
      <c r="BT10" s="89" t="s">
        <v>128</v>
      </c>
      <c r="BU10" s="31"/>
      <c r="BV10" s="159" t="s">
        <v>163</v>
      </c>
      <c r="BW10" s="160" t="s">
        <v>231</v>
      </c>
      <c r="BX10" s="160" t="s">
        <v>164</v>
      </c>
      <c r="BY10" s="198" t="s">
        <v>165</v>
      </c>
      <c r="CA10" s="31"/>
      <c r="CB10" s="31"/>
      <c r="CC10" s="159" t="s">
        <v>207</v>
      </c>
      <c r="CD10" s="198" t="s">
        <v>165</v>
      </c>
      <c r="CE10" s="31"/>
    </row>
    <row r="11" spans="1:83" x14ac:dyDescent="0.25">
      <c r="A11" s="85" t="s">
        <v>14</v>
      </c>
      <c r="B11" s="85" t="s">
        <v>0</v>
      </c>
      <c r="C11" s="23">
        <f>($B$2/'Age Structure'!C5)*SUM('Age Structure'!C12:C18)</f>
        <v>0</v>
      </c>
      <c r="D11" s="23">
        <f>BR11*C11/100000*14</f>
        <v>0</v>
      </c>
      <c r="E11" s="307" t="str">
        <f>IF($E$5="","",((BK11-1)/BK11)*D11)</f>
        <v/>
      </c>
      <c r="F11" s="308" t="str">
        <f>IF($E$5="","",((BL11-1)/BL11)*D11)</f>
        <v/>
      </c>
      <c r="G11" s="308" t="str">
        <f>IF($E$5="","",((BM11-1)/BM11)*D11)</f>
        <v/>
      </c>
      <c r="H11" s="236" t="str">
        <f>IF($E$5="","",(E11/D11)*100)</f>
        <v/>
      </c>
      <c r="I11" s="119" t="str">
        <f>IF($E$5="","",(F11/D11)*100)</f>
        <v/>
      </c>
      <c r="J11" s="237" t="str">
        <f>IF($E$5="","",(G11/D11)*100)</f>
        <v/>
      </c>
      <c r="K11" s="236" t="str">
        <f>IF($E$5="","",E11*BX11)</f>
        <v/>
      </c>
      <c r="L11" s="119" t="str">
        <f>IF($E$5="","",F11*BX11)</f>
        <v/>
      </c>
      <c r="M11" s="237" t="str">
        <f>IF($E$5="","",G11*BX11)</f>
        <v/>
      </c>
      <c r="N11" s="236" t="str">
        <f>IF($E$5="","",E11*CC11)</f>
        <v/>
      </c>
      <c r="O11" s="119" t="str">
        <f>IF($E$5="","",F11*CC11)</f>
        <v/>
      </c>
      <c r="P11" s="119" t="str">
        <f>IF($E$5="","",G11*CC11)</f>
        <v/>
      </c>
      <c r="Q11" s="84" t="str">
        <f>IF($Q$5="","",((BN11-1)/BN11)*D11)</f>
        <v/>
      </c>
      <c r="R11" s="23" t="str">
        <f>IF($Q$5="","",((BO11-1)/BO11)*D11)</f>
        <v/>
      </c>
      <c r="S11" s="247" t="str">
        <f>IF($Q$5="","",((BP11-1)/BP11)*D11)</f>
        <v/>
      </c>
      <c r="T11" s="236" t="str">
        <f>IF($Q$5="","",(Q11/D11)*100)</f>
        <v/>
      </c>
      <c r="U11" s="119" t="str">
        <f>IF($Q$5="","",(R11/D11)*100)</f>
        <v/>
      </c>
      <c r="V11" s="237" t="str">
        <f>IF($Q$5="","",(S11/D11)*100)</f>
        <v/>
      </c>
      <c r="W11" s="236" t="str">
        <f>IF($Q$5="","",Q11*BX11)</f>
        <v/>
      </c>
      <c r="X11" s="119" t="str">
        <f>IF($Q$5="","",R11*BX11)</f>
        <v/>
      </c>
      <c r="Y11" s="237" t="str">
        <f>IF($Q$5="","",S11*BX11)</f>
        <v/>
      </c>
      <c r="Z11" s="119" t="str">
        <f>IF($Q$5="","",Q11*CC11)</f>
        <v/>
      </c>
      <c r="AA11" s="119" t="str">
        <f>IF($Q$5="","",R11*CC11)</f>
        <v/>
      </c>
      <c r="AB11" s="123" t="str">
        <f>IF($Q$5="","",S11*CC11)</f>
        <v/>
      </c>
      <c r="AC11" s="84" t="str">
        <f t="shared" ref="AC11:AH11" si="0">IF($AC$5="","",E11-Q11)</f>
        <v/>
      </c>
      <c r="AD11" s="23" t="str">
        <f t="shared" si="0"/>
        <v/>
      </c>
      <c r="AE11" s="247" t="str">
        <f t="shared" si="0"/>
        <v/>
      </c>
      <c r="AF11" s="244" t="str">
        <f t="shared" si="0"/>
        <v/>
      </c>
      <c r="AG11" s="34" t="str">
        <f t="shared" si="0"/>
        <v/>
      </c>
      <c r="AH11" s="245" t="str">
        <f t="shared" si="0"/>
        <v/>
      </c>
      <c r="AI11" s="244" t="str">
        <f>IF($AC$5="","",AC11*BX11)</f>
        <v/>
      </c>
      <c r="AJ11" s="34" t="str">
        <f>IF($AC$5="","",AD11*BX11)</f>
        <v/>
      </c>
      <c r="AK11" s="245" t="str">
        <f>IF($AC$5="","",AE11*BX11)</f>
        <v/>
      </c>
      <c r="AL11" s="244" t="str">
        <f>IF($AC$5="","",N11-Z11)</f>
        <v/>
      </c>
      <c r="AM11" s="34" t="str">
        <f>IF($AC$5="","",O11-AA11)</f>
        <v/>
      </c>
      <c r="AN11" s="125" t="str">
        <f>IF($AC$5="","",P11-AB11)</f>
        <v/>
      </c>
      <c r="AO11" s="24"/>
      <c r="AP11" s="209">
        <v>1.08</v>
      </c>
      <c r="AQ11" s="38">
        <v>0.98</v>
      </c>
      <c r="AR11" s="38">
        <v>1.19</v>
      </c>
      <c r="AS11" s="209"/>
      <c r="AT11" s="38"/>
      <c r="AU11" s="205"/>
      <c r="AV11" s="23"/>
      <c r="AW11" s="219"/>
      <c r="AX11" s="36"/>
      <c r="AY11" s="36"/>
      <c r="AZ11" s="219">
        <f>LN(AP11)/10</f>
        <v>7.6961041136128392E-3</v>
      </c>
      <c r="BA11" s="36">
        <f>LN(AQ11)/10</f>
        <v>-2.0202707317519466E-3</v>
      </c>
      <c r="BB11" s="217">
        <f>LN(AR11)/10</f>
        <v>1.7395330712343799E-2</v>
      </c>
      <c r="BC11" s="36"/>
      <c r="BD11" s="219"/>
      <c r="BE11" s="36"/>
      <c r="BF11" s="36"/>
      <c r="BG11" s="224"/>
      <c r="BH11" s="35"/>
      <c r="BI11" s="222"/>
      <c r="BJ11" s="23"/>
      <c r="BK11" s="224" t="str">
        <f>IF($E$5="","",EXP($E$5*AZ11))</f>
        <v/>
      </c>
      <c r="BL11" s="35" t="str">
        <f>IF($E$5="","",EXP($E$5*BA11))</f>
        <v/>
      </c>
      <c r="BM11" s="35" t="str">
        <f>IF($E$5="","",EXP($E$5*BB11))</f>
        <v/>
      </c>
      <c r="BN11" s="224" t="str">
        <f>IF($Q$5="","",EXP($Q$5*AZ11))</f>
        <v/>
      </c>
      <c r="BO11" s="35" t="str">
        <f>IF($Q$5="","",EXP($Q$5*BA11))</f>
        <v/>
      </c>
      <c r="BP11" s="222" t="str">
        <f>IF($Q$5="","",EXP($Q$5*BB11))</f>
        <v/>
      </c>
      <c r="BQ11" s="51" t="s">
        <v>181</v>
      </c>
      <c r="BR11" s="91">
        <f>'Input and Results'!I15</f>
        <v>0</v>
      </c>
      <c r="BS11" s="49" t="s">
        <v>193</v>
      </c>
      <c r="BT11" s="102" t="s">
        <v>155</v>
      </c>
      <c r="BV11" s="161">
        <v>0.22500000000000001</v>
      </c>
      <c r="BW11" s="137">
        <v>2.7399999999999998E-3</v>
      </c>
      <c r="BX11" s="137">
        <v>6.2E-4</v>
      </c>
      <c r="BY11" s="162" t="s">
        <v>167</v>
      </c>
      <c r="CC11" s="166">
        <v>49</v>
      </c>
      <c r="CD11" s="428" t="s">
        <v>206</v>
      </c>
    </row>
    <row r="12" spans="1:83" x14ac:dyDescent="0.25">
      <c r="A12" s="85" t="s">
        <v>13</v>
      </c>
      <c r="B12" s="9" t="s">
        <v>0</v>
      </c>
      <c r="C12" s="23">
        <f>($B$2/'Age Structure'!C5)*SUM('Age Structure'!C24:C91)</f>
        <v>0</v>
      </c>
      <c r="D12" s="23">
        <f>C12/100000*BR12</f>
        <v>0</v>
      </c>
      <c r="E12" s="307" t="str">
        <f>IF($E$5="","",((BK12-1)/BK12)*D12)</f>
        <v/>
      </c>
      <c r="F12" s="308" t="str">
        <f t="shared" ref="F12:F13" si="1">IF($E$5="","",((BL12-1)/BL12)*D12)</f>
        <v/>
      </c>
      <c r="G12" s="308" t="str">
        <f t="shared" ref="G12:G13" si="2">IF($E$5="","",((BM12-1)/BM12)*D12)</f>
        <v/>
      </c>
      <c r="H12" s="236" t="str">
        <f>IF($E$5="","",(E12/D12)*100)</f>
        <v/>
      </c>
      <c r="I12" s="119" t="str">
        <f>IF($E$5="","",(F12/D12)*100)</f>
        <v/>
      </c>
      <c r="J12" s="237" t="str">
        <f>IF($E$5="","",(G12/D12)*100)</f>
        <v/>
      </c>
      <c r="K12" s="236" t="str">
        <f>IF($E$5="","",E12*BX12)</f>
        <v/>
      </c>
      <c r="L12" s="119" t="str">
        <f>IF($E$5="","",F12*BX12)</f>
        <v/>
      </c>
      <c r="M12" s="237" t="str">
        <f>IF($E$5="","",G12*BX12)</f>
        <v/>
      </c>
      <c r="N12" s="236" t="str">
        <f>IF($E$5="","",E12*CC12)</f>
        <v/>
      </c>
      <c r="O12" s="119" t="str">
        <f>IF($E$5="","",F12*CC12)</f>
        <v/>
      </c>
      <c r="P12" s="119" t="str">
        <f>IF($E$5="","",G12*CC12)</f>
        <v/>
      </c>
      <c r="Q12" s="84" t="str">
        <f>IF($Q$5="","",((BN12-1)/BN12)*D12)</f>
        <v/>
      </c>
      <c r="R12" s="23" t="str">
        <f t="shared" ref="R12:R13" si="3">IF($Q$5="","",((BO12-1)/BO12)*D12)</f>
        <v/>
      </c>
      <c r="S12" s="247" t="str">
        <f t="shared" ref="S12:S13" si="4">IF($Q$5="","",((BP12-1)/BP12)*D12)</f>
        <v/>
      </c>
      <c r="T12" s="236" t="str">
        <f>IF($Q$5="","",(Q12/D12)*100)</f>
        <v/>
      </c>
      <c r="U12" s="119" t="str">
        <f>IF($Q$5="","",(R12/D12)*100)</f>
        <v/>
      </c>
      <c r="V12" s="237" t="str">
        <f>IF($Q$5="","",(S12/D12)*100)</f>
        <v/>
      </c>
      <c r="W12" s="236" t="str">
        <f>IF($Q$5="","",Q12*BX12)</f>
        <v/>
      </c>
      <c r="X12" s="119" t="str">
        <f t="shared" ref="X12:X13" si="5">IF($Q$5="","",R12*BX12)</f>
        <v/>
      </c>
      <c r="Y12" s="237" t="str">
        <f t="shared" ref="Y12:Y13" si="6">IF($Q$5="","",S12*BX12)</f>
        <v/>
      </c>
      <c r="Z12" s="119" t="str">
        <f>IF($Q$5="","",Q12*CC12)</f>
        <v/>
      </c>
      <c r="AA12" s="119" t="str">
        <f t="shared" ref="AA12:AA13" si="7">IF($Q$5="","",R12*CC12)</f>
        <v/>
      </c>
      <c r="AB12" s="123" t="str">
        <f t="shared" ref="AB12:AB13" si="8">IF($Q$5="","",S12*CC12)</f>
        <v/>
      </c>
      <c r="AC12" s="84" t="str">
        <f>IF($AC$5="","",E12-Q12)</f>
        <v/>
      </c>
      <c r="AD12" s="23" t="str">
        <f>IF($AC$5="","",F12-R12)</f>
        <v/>
      </c>
      <c r="AE12" s="247" t="str">
        <f t="shared" ref="AE12:AE13" si="9">IF($AC$5="","",G12-S12)</f>
        <v/>
      </c>
      <c r="AF12" s="244" t="str">
        <f>IF($AC$5="","",H12-T12)</f>
        <v/>
      </c>
      <c r="AG12" s="34" t="str">
        <f t="shared" ref="AG12:AG13" si="10">IF($AC$5="","",I12-U12)</f>
        <v/>
      </c>
      <c r="AH12" s="245" t="str">
        <f t="shared" ref="AH12:AH13" si="11">IF($AC$5="","",J12-V12)</f>
        <v/>
      </c>
      <c r="AI12" s="244" t="str">
        <f>IF($AC$5="","",AC12*BX12)</f>
        <v/>
      </c>
      <c r="AJ12" s="34" t="str">
        <f t="shared" ref="AJ12:AJ13" si="12">IF($AC$5="","",AD12*BX12)</f>
        <v/>
      </c>
      <c r="AK12" s="245" t="str">
        <f t="shared" ref="AK12:AK13" si="13">IF($AC$5="","",AE12*BX12)</f>
        <v/>
      </c>
      <c r="AL12" s="244" t="str">
        <f>IF($AC$5="","",N12-Z12)</f>
        <v/>
      </c>
      <c r="AM12" s="34" t="str">
        <f t="shared" ref="AM12:AM13" si="14">IF($AC$5="","",O12-AA12)</f>
        <v/>
      </c>
      <c r="AN12" s="125" t="str">
        <f t="shared" ref="AN12:AN13" si="15">IF($AC$5="","",P12-AB12)</f>
        <v/>
      </c>
      <c r="AO12" s="24"/>
      <c r="AP12" s="209">
        <v>1.117</v>
      </c>
      <c r="AQ12" s="38">
        <v>1.04</v>
      </c>
      <c r="AR12" s="38">
        <v>1.1890000000000001</v>
      </c>
      <c r="AS12" s="209"/>
      <c r="AT12" s="38"/>
      <c r="AU12" s="205"/>
      <c r="AV12" s="25"/>
      <c r="AW12" s="219"/>
      <c r="AX12" s="36"/>
      <c r="AY12" s="36"/>
      <c r="AZ12" s="219">
        <f>LN(AP12)/10</f>
        <v>1.1064652008706365E-2</v>
      </c>
      <c r="BA12" s="36">
        <f t="shared" ref="BA12:BA13" si="16">LN(AQ12)/10</f>
        <v>3.9220713153281326E-3</v>
      </c>
      <c r="BB12" s="217">
        <f t="shared" ref="BB12:BB13" si="17">LN(AR12)/10</f>
        <v>1.7311261770864485E-2</v>
      </c>
      <c r="BC12" s="36"/>
      <c r="BD12" s="219"/>
      <c r="BE12" s="36"/>
      <c r="BF12" s="36"/>
      <c r="BG12" s="224"/>
      <c r="BH12" s="35"/>
      <c r="BI12" s="222"/>
      <c r="BJ12" s="23"/>
      <c r="BK12" s="224" t="str">
        <f>IF($E$5="","",EXP($E$5*AZ12))</f>
        <v/>
      </c>
      <c r="BL12" s="35" t="str">
        <f t="shared" ref="BL12:BL13" si="18">IF($E$5="","",EXP($E$5*BA12))</f>
        <v/>
      </c>
      <c r="BM12" s="35" t="str">
        <f t="shared" ref="BM12:BM13" si="19">IF($E$5="","",EXP($E$5*BB12))</f>
        <v/>
      </c>
      <c r="BN12" s="224" t="str">
        <f>IF($Q$5="","",EXP($Q$5*AZ12))</f>
        <v/>
      </c>
      <c r="BO12" s="35" t="str">
        <f t="shared" ref="BO12:BO13" si="20">IF($Q$5="","",EXP($Q$5*BA12))</f>
        <v/>
      </c>
      <c r="BP12" s="222" t="str">
        <f t="shared" ref="BP12:BP13" si="21">IF($Q$5="","",EXP($Q$5*BB12))</f>
        <v/>
      </c>
      <c r="BQ12" s="51" t="s">
        <v>181</v>
      </c>
      <c r="BR12" s="91">
        <f>'Input and Results'!I16</f>
        <v>0</v>
      </c>
      <c r="BS12" s="49" t="s">
        <v>136</v>
      </c>
      <c r="BT12" s="102" t="s">
        <v>156</v>
      </c>
      <c r="BV12" s="161">
        <v>9.9000000000000005E-2</v>
      </c>
      <c r="BW12" s="137">
        <v>10</v>
      </c>
      <c r="BX12" s="137">
        <v>0.99</v>
      </c>
      <c r="BY12" s="162" t="s">
        <v>166</v>
      </c>
      <c r="CC12" s="166">
        <v>62712</v>
      </c>
      <c r="CD12" s="428"/>
    </row>
    <row r="13" spans="1:83" x14ac:dyDescent="0.25">
      <c r="A13" s="85" t="s">
        <v>160</v>
      </c>
      <c r="B13" s="9" t="s">
        <v>0</v>
      </c>
      <c r="C13" s="23">
        <f>($B$2/'Age Structure'!C5)*SUM('Age Structure'!C11:C25)</f>
        <v>0</v>
      </c>
      <c r="D13" s="23">
        <f>(BR13*C13/100000)*0.17*365.25</f>
        <v>0</v>
      </c>
      <c r="E13" s="307" t="str">
        <f>IF($E$5="","",((BK13-1)/BK13)*D13)</f>
        <v/>
      </c>
      <c r="F13" s="308" t="str">
        <f t="shared" si="1"/>
        <v/>
      </c>
      <c r="G13" s="308" t="str">
        <f t="shared" si="2"/>
        <v/>
      </c>
      <c r="H13" s="236" t="str">
        <f>IF($E$5="","",(E13/D13)*100)</f>
        <v/>
      </c>
      <c r="I13" s="119" t="str">
        <f>IF($E$5="","",(F13/D13)*100)</f>
        <v/>
      </c>
      <c r="J13" s="237" t="str">
        <f>IF($E$5="","",(G13/D13)*100)</f>
        <v/>
      </c>
      <c r="K13" s="236" t="str">
        <f>IF($E$5="","",E13*BX13)</f>
        <v/>
      </c>
      <c r="L13" s="119" t="str">
        <f>IF($E$5="","",F13*BX13)</f>
        <v/>
      </c>
      <c r="M13" s="237" t="str">
        <f>IF($E$5="","",G13*BX13)</f>
        <v/>
      </c>
      <c r="N13" s="236" t="str">
        <f>IF($E$5="","",E13*CC13)</f>
        <v/>
      </c>
      <c r="O13" s="119" t="str">
        <f>IF($E$5="","",F13*CC13)</f>
        <v/>
      </c>
      <c r="P13" s="119" t="str">
        <f>IF($E$5="","",G13*CC13)</f>
        <v/>
      </c>
      <c r="Q13" s="84" t="str">
        <f>IF($Q$5="","",((BN13-1)/BN13)*D13)</f>
        <v/>
      </c>
      <c r="R13" s="23" t="str">
        <f t="shared" si="3"/>
        <v/>
      </c>
      <c r="S13" s="247" t="str">
        <f t="shared" si="4"/>
        <v/>
      </c>
      <c r="T13" s="236" t="str">
        <f>IF($Q$5="","",(Q13/D13)*100)</f>
        <v/>
      </c>
      <c r="U13" s="119" t="str">
        <f>IF($Q$5="","",(R13/D13)*100)</f>
        <v/>
      </c>
      <c r="V13" s="237" t="str">
        <f>IF($Q$5="","",(S13/D13)*100)</f>
        <v/>
      </c>
      <c r="W13" s="236" t="str">
        <f>IF($Q$5="","",Q13*BX13)</f>
        <v/>
      </c>
      <c r="X13" s="119" t="str">
        <f t="shared" si="5"/>
        <v/>
      </c>
      <c r="Y13" s="237" t="str">
        <f t="shared" si="6"/>
        <v/>
      </c>
      <c r="Z13" s="119" t="str">
        <f>IF($Q$5="","",Q13*CC13)</f>
        <v/>
      </c>
      <c r="AA13" s="119" t="str">
        <f t="shared" si="7"/>
        <v/>
      </c>
      <c r="AB13" s="123" t="str">
        <f t="shared" si="8"/>
        <v/>
      </c>
      <c r="AC13" s="84" t="str">
        <f>IF($AC$5="","",E13-Q13)</f>
        <v/>
      </c>
      <c r="AD13" s="23" t="str">
        <f>IF($AC$5="","",F13-R13)</f>
        <v/>
      </c>
      <c r="AE13" s="247" t="str">
        <f t="shared" si="9"/>
        <v/>
      </c>
      <c r="AF13" s="244" t="str">
        <f>IF($AC$5="","",H13-T13)</f>
        <v/>
      </c>
      <c r="AG13" s="34" t="str">
        <f t="shared" si="10"/>
        <v/>
      </c>
      <c r="AH13" s="245" t="str">
        <f t="shared" si="11"/>
        <v/>
      </c>
      <c r="AI13" s="244" t="str">
        <f>IF($AC$5="","",AC13*BX13)</f>
        <v/>
      </c>
      <c r="AJ13" s="34" t="str">
        <f t="shared" si="12"/>
        <v/>
      </c>
      <c r="AK13" s="245" t="str">
        <f t="shared" si="13"/>
        <v/>
      </c>
      <c r="AL13" s="244" t="str">
        <f>IF($AC$5="","",N13-Z13)</f>
        <v/>
      </c>
      <c r="AM13" s="34" t="str">
        <f t="shared" si="14"/>
        <v/>
      </c>
      <c r="AN13" s="125" t="str">
        <f t="shared" si="15"/>
        <v/>
      </c>
      <c r="AO13" s="24"/>
      <c r="AP13" s="209">
        <v>1.028</v>
      </c>
      <c r="AQ13" s="38">
        <v>1.006</v>
      </c>
      <c r="AR13" s="38">
        <v>1.0509999999999999</v>
      </c>
      <c r="AS13" s="209"/>
      <c r="AT13" s="38"/>
      <c r="AU13" s="205"/>
      <c r="AV13" s="25"/>
      <c r="AW13" s="219"/>
      <c r="AX13" s="36"/>
      <c r="AY13" s="36"/>
      <c r="AZ13" s="219">
        <f>LN(AP13)/10</f>
        <v>2.7615167032973391E-3</v>
      </c>
      <c r="BA13" s="36">
        <f t="shared" si="16"/>
        <v>5.9820716775474685E-4</v>
      </c>
      <c r="BB13" s="217">
        <f t="shared" si="17"/>
        <v>4.9742091894814013E-3</v>
      </c>
      <c r="BC13" s="36"/>
      <c r="BD13" s="219"/>
      <c r="BE13" s="36"/>
      <c r="BF13" s="36"/>
      <c r="BG13" s="224"/>
      <c r="BH13" s="35"/>
      <c r="BI13" s="222"/>
      <c r="BJ13" s="23"/>
      <c r="BK13" s="224" t="str">
        <f>IF($E$5="","",EXP($E$5*AZ13))</f>
        <v/>
      </c>
      <c r="BL13" s="35" t="str">
        <f t="shared" si="18"/>
        <v/>
      </c>
      <c r="BM13" s="35" t="str">
        <f t="shared" si="19"/>
        <v/>
      </c>
      <c r="BN13" s="224" t="str">
        <f>IF($Q$5="","",EXP($Q$5*AZ13))</f>
        <v/>
      </c>
      <c r="BO13" s="35" t="str">
        <f t="shared" si="20"/>
        <v/>
      </c>
      <c r="BP13" s="222" t="str">
        <f t="shared" si="21"/>
        <v/>
      </c>
      <c r="BQ13" s="51" t="s">
        <v>181</v>
      </c>
      <c r="BR13" s="91">
        <f>'Input and Results'!I17</f>
        <v>0</v>
      </c>
      <c r="BS13" s="85" t="s">
        <v>142</v>
      </c>
      <c r="BT13" s="102" t="s">
        <v>157</v>
      </c>
      <c r="BU13" s="95"/>
      <c r="BV13" s="163">
        <v>7.0000000000000007E-2</v>
      </c>
      <c r="BW13" s="164">
        <v>2.7399999999999998E-3</v>
      </c>
      <c r="BX13" s="164">
        <v>1.9000000000000001E-4</v>
      </c>
      <c r="BY13" s="162" t="s">
        <v>166</v>
      </c>
      <c r="CC13" s="166">
        <v>49</v>
      </c>
      <c r="CD13" s="428"/>
    </row>
    <row r="14" spans="1:83" x14ac:dyDescent="0.25">
      <c r="C14" s="23"/>
      <c r="D14" s="23"/>
      <c r="E14" s="307"/>
      <c r="F14" s="308"/>
      <c r="G14" s="308"/>
      <c r="H14" s="236"/>
      <c r="I14" s="119"/>
      <c r="J14" s="237"/>
      <c r="K14" s="236"/>
      <c r="L14" s="119"/>
      <c r="M14" s="237"/>
      <c r="N14" s="236"/>
      <c r="O14" s="119"/>
      <c r="P14" s="119"/>
      <c r="Q14" s="84"/>
      <c r="R14" s="23"/>
      <c r="S14" s="247"/>
      <c r="T14" s="236"/>
      <c r="U14" s="119"/>
      <c r="V14" s="237"/>
      <c r="W14" s="236"/>
      <c r="X14" s="119"/>
      <c r="Y14" s="237"/>
      <c r="Z14" s="119"/>
      <c r="AA14" s="119"/>
      <c r="AB14" s="123"/>
      <c r="AC14" s="84"/>
      <c r="AD14" s="23"/>
      <c r="AE14" s="247"/>
      <c r="AF14" s="236"/>
      <c r="AG14" s="119"/>
      <c r="AH14" s="237"/>
      <c r="AI14" s="244"/>
      <c r="AJ14" s="34"/>
      <c r="AK14" s="245"/>
      <c r="AL14" s="244"/>
      <c r="AM14" s="34"/>
      <c r="AN14" s="125"/>
      <c r="AO14" s="24"/>
      <c r="AP14" s="209"/>
      <c r="AQ14" s="38"/>
      <c r="AR14" s="38"/>
      <c r="AS14" s="209"/>
      <c r="AT14" s="38"/>
      <c r="AU14" s="205"/>
      <c r="AV14" s="25"/>
      <c r="AW14" s="219"/>
      <c r="AX14" s="36"/>
      <c r="AY14" s="36"/>
      <c r="AZ14" s="219"/>
      <c r="BA14" s="36"/>
      <c r="BB14" s="217"/>
      <c r="BC14" s="36"/>
      <c r="BD14" s="219"/>
      <c r="BE14" s="36"/>
      <c r="BF14" s="36"/>
      <c r="BG14" s="224"/>
      <c r="BH14" s="35"/>
      <c r="BI14" s="222"/>
      <c r="BJ14" s="23"/>
      <c r="BK14" s="84"/>
      <c r="BL14" s="23"/>
      <c r="BM14" s="23"/>
      <c r="BN14" s="224"/>
      <c r="BO14" s="35"/>
      <c r="BP14" s="222"/>
      <c r="BQ14" s="8"/>
      <c r="BR14" s="91"/>
      <c r="BT14" s="1"/>
      <c r="BV14" s="165"/>
      <c r="BW14" s="137"/>
      <c r="BX14" s="137"/>
      <c r="BY14" s="162"/>
      <c r="CC14" s="166"/>
      <c r="CD14" s="428"/>
    </row>
    <row r="15" spans="1:83" x14ac:dyDescent="0.25">
      <c r="A15" s="105" t="s">
        <v>161</v>
      </c>
      <c r="B15" s="9" t="s">
        <v>1</v>
      </c>
      <c r="C15" s="23">
        <f>$B$2</f>
        <v>0</v>
      </c>
      <c r="D15" s="23">
        <f>BR15*C15/100000</f>
        <v>0</v>
      </c>
      <c r="E15" s="307" t="str">
        <f t="shared" ref="E15:E20" si="22">IF($E$6="","",((BD15-1)/BD15)*D15)</f>
        <v/>
      </c>
      <c r="F15" s="308" t="str">
        <f>IF($E$6="","",((BE15-1)/BE15)*D15)</f>
        <v/>
      </c>
      <c r="G15" s="308" t="str">
        <f>IF($E$6="","",((BF15-1)/BF15)*D15)</f>
        <v/>
      </c>
      <c r="H15" s="236" t="str">
        <f t="shared" ref="H15:H20" si="23">IF($E$6="","",(E15/D15)*100)</f>
        <v/>
      </c>
      <c r="I15" s="119" t="str">
        <f t="shared" ref="I15:I20" si="24">IF($E$6="","",(F15/D15)*100)</f>
        <v/>
      </c>
      <c r="J15" s="237" t="str">
        <f t="shared" ref="J15:J20" si="25">IF($E$6="","",(G15/D15)*100)</f>
        <v/>
      </c>
      <c r="K15" s="236" t="str">
        <f>IF($E$6="","",E15*BX15)</f>
        <v/>
      </c>
      <c r="L15" s="119" t="str">
        <f>IF($E$6="","",F15*BX15)</f>
        <v/>
      </c>
      <c r="M15" s="237" t="str">
        <f>IF($E$6="","",G15*BX15)</f>
        <v/>
      </c>
      <c r="N15" s="236" t="str">
        <f>IF($E$6="","",E15*CC15)</f>
        <v/>
      </c>
      <c r="O15" s="119" t="str">
        <f>IF($E$6="","",F15*CC15)</f>
        <v/>
      </c>
      <c r="P15" s="119" t="str">
        <f>IF($E$6="","",G15*CC15)</f>
        <v/>
      </c>
      <c r="Q15" s="84" t="str">
        <f t="shared" ref="Q15:Q20" si="26">IF($Q$6="","",((BG15-1)/BG15)*D15)</f>
        <v/>
      </c>
      <c r="R15" s="23" t="str">
        <f>IF($Q$6="","",((BH15-1)/BH15)*D15)</f>
        <v/>
      </c>
      <c r="S15" s="247" t="str">
        <f>IF($Q$6="","",((BI15-1)/BI15)*D15)</f>
        <v/>
      </c>
      <c r="T15" s="236" t="str">
        <f t="shared" ref="T15:T20" si="27">IF($Q$6="","",(Q15/D15)*100)</f>
        <v/>
      </c>
      <c r="U15" s="119" t="str">
        <f t="shared" ref="U15:U20" si="28">IF($Q$6="","",(R15/D15)*100)</f>
        <v/>
      </c>
      <c r="V15" s="237" t="str">
        <f t="shared" ref="V15:V20" si="29">IF($Q$6="","",(S15/D15)*100)</f>
        <v/>
      </c>
      <c r="W15" s="236" t="str">
        <f>IF($Q$6="","",Q15*BX15)</f>
        <v/>
      </c>
      <c r="X15" s="119" t="str">
        <f>IF($Q$6="","",R15*BX15)</f>
        <v/>
      </c>
      <c r="Y15" s="237" t="str">
        <f>IF($Q$6="","",S15*BX15)</f>
        <v/>
      </c>
      <c r="Z15" s="119" t="str">
        <f>IF($Q$6="","",Q15*CC15)</f>
        <v/>
      </c>
      <c r="AA15" s="119" t="str">
        <f>IF($Q$6="","",R15*CC15)</f>
        <v/>
      </c>
      <c r="AB15" s="123" t="str">
        <f>IF($Q$6="","",S15*CC15)</f>
        <v/>
      </c>
      <c r="AC15" s="84" t="str">
        <f t="shared" ref="AC15:AH15" si="30">IF($AC$6="","",E15-Q15)</f>
        <v/>
      </c>
      <c r="AD15" s="23" t="str">
        <f t="shared" si="30"/>
        <v/>
      </c>
      <c r="AE15" s="247" t="str">
        <f t="shared" si="30"/>
        <v/>
      </c>
      <c r="AF15" s="244" t="str">
        <f t="shared" si="30"/>
        <v/>
      </c>
      <c r="AG15" s="34" t="str">
        <f t="shared" si="30"/>
        <v/>
      </c>
      <c r="AH15" s="245" t="str">
        <f t="shared" si="30"/>
        <v/>
      </c>
      <c r="AI15" s="244" t="str">
        <f>IF($AC$6="","",AC15*BX15)</f>
        <v/>
      </c>
      <c r="AJ15" s="34" t="str">
        <f>IF($AC$6="","",AD15*BX15)</f>
        <v/>
      </c>
      <c r="AK15" s="245" t="str">
        <f>IF($AC$6="","",AE15*BX15)</f>
        <v/>
      </c>
      <c r="AL15" s="244" t="str">
        <f>IF($AC$6="","",N15-Z15)</f>
        <v/>
      </c>
      <c r="AM15" s="34" t="str">
        <f>IF($AC$6="","",O15-AA15)</f>
        <v/>
      </c>
      <c r="AN15" s="125" t="str">
        <f>IF($AC$6="","",P15-AB15)</f>
        <v/>
      </c>
      <c r="AO15" s="24"/>
      <c r="AP15" s="209"/>
      <c r="AQ15" s="38"/>
      <c r="AR15" s="38"/>
      <c r="AS15" s="212">
        <v>1.0091000000000001</v>
      </c>
      <c r="AT15" s="37">
        <v>1.0017</v>
      </c>
      <c r="AU15" s="213">
        <v>1.0165999999999999</v>
      </c>
      <c r="AV15" s="25"/>
      <c r="AW15" s="219">
        <f>LN(AS15)/10</f>
        <v>9.0588444883461469E-4</v>
      </c>
      <c r="AX15" s="36">
        <f>LN(AT15)/10</f>
        <v>1.6985566355815119E-4</v>
      </c>
      <c r="AY15" s="36">
        <f>LN(AU15)/10</f>
        <v>1.6463726030665031E-3</v>
      </c>
      <c r="AZ15" s="219"/>
      <c r="BA15" s="36"/>
      <c r="BB15" s="217"/>
      <c r="BC15" s="36"/>
      <c r="BD15" s="224" t="str">
        <f t="shared" ref="BD15:BD20" si="31">IF($E$6="","",EXP($E$6*AW15))</f>
        <v/>
      </c>
      <c r="BE15" s="35" t="str">
        <f>IF($E$6="","",EXP($E$6*AX15))</f>
        <v/>
      </c>
      <c r="BF15" s="35" t="str">
        <f>IF($E$6="","",EXP($E$6*AY15))</f>
        <v/>
      </c>
      <c r="BG15" s="224" t="str">
        <f>IF($Q$6="","",EXP($Q$6*AW15))</f>
        <v/>
      </c>
      <c r="BH15" s="35" t="str">
        <f>IF($Q$6="","",EXP($Q$6*AX15))</f>
        <v/>
      </c>
      <c r="BI15" s="222" t="str">
        <f>IF($Q$6="","",EXP($Q$6*AY15))</f>
        <v/>
      </c>
      <c r="BJ15" s="37"/>
      <c r="BK15" s="212"/>
      <c r="BL15" s="37"/>
      <c r="BM15" s="37"/>
      <c r="BN15" s="224"/>
      <c r="BO15" s="35"/>
      <c r="BP15" s="222"/>
      <c r="BQ15" s="51" t="s">
        <v>181</v>
      </c>
      <c r="BR15" s="91">
        <f>'Input and Results'!I19</f>
        <v>0</v>
      </c>
      <c r="BS15" s="49" t="s">
        <v>137</v>
      </c>
      <c r="BT15" s="102" t="s">
        <v>154</v>
      </c>
      <c r="BV15" s="161">
        <v>0.58799999999999997</v>
      </c>
      <c r="BW15" s="137">
        <v>3.7999999999999999E-2</v>
      </c>
      <c r="BX15" s="137">
        <v>2.23E-2</v>
      </c>
      <c r="BY15" s="162" t="s">
        <v>168</v>
      </c>
      <c r="CC15" s="166">
        <v>2574</v>
      </c>
      <c r="CD15" s="428"/>
    </row>
    <row r="16" spans="1:83" x14ac:dyDescent="0.25">
      <c r="A16" s="85" t="s">
        <v>162</v>
      </c>
      <c r="B16" s="9" t="s">
        <v>1</v>
      </c>
      <c r="C16" s="23">
        <f t="shared" ref="C16" si="32">$B$2</f>
        <v>0</v>
      </c>
      <c r="D16" s="23">
        <f>C16/100000*BR16</f>
        <v>0</v>
      </c>
      <c r="E16" s="307" t="str">
        <f t="shared" si="22"/>
        <v/>
      </c>
      <c r="F16" s="308" t="str">
        <f t="shared" ref="F16:F20" si="33">IF($E$6="","",((BE16-1)/BE16)*D16)</f>
        <v/>
      </c>
      <c r="G16" s="308" t="str">
        <f t="shared" ref="G16:G20" si="34">IF($E$6="","",((BF16-1)/BF16)*D16)</f>
        <v/>
      </c>
      <c r="H16" s="236" t="str">
        <f t="shared" si="23"/>
        <v/>
      </c>
      <c r="I16" s="119" t="str">
        <f t="shared" si="24"/>
        <v/>
      </c>
      <c r="J16" s="237" t="str">
        <f t="shared" si="25"/>
        <v/>
      </c>
      <c r="K16" s="236" t="str">
        <f>IF($E$6="","",E16*BX16)</f>
        <v/>
      </c>
      <c r="L16" s="119" t="str">
        <f>IF($E$6="","",F16*BX16)</f>
        <v/>
      </c>
      <c r="M16" s="237" t="str">
        <f>IF($E$6="","",G16*BX16)</f>
        <v/>
      </c>
      <c r="N16" s="236" t="str">
        <f>IF($E$6="","",E16*CC16)</f>
        <v/>
      </c>
      <c r="O16" s="119" t="str">
        <f>IF($E$6="","",F16*CC16)</f>
        <v/>
      </c>
      <c r="P16" s="119" t="str">
        <f>IF($E$6="","",G16*CC16)</f>
        <v/>
      </c>
      <c r="Q16" s="84" t="str">
        <f t="shared" si="26"/>
        <v/>
      </c>
      <c r="R16" s="23" t="str">
        <f t="shared" ref="R16:R20" si="35">IF($Q$6="","",((BH16-1)/BH16)*D16)</f>
        <v/>
      </c>
      <c r="S16" s="247" t="str">
        <f t="shared" ref="S16:S20" si="36">IF($Q$6="","",((BI16-1)/BI16)*D16)</f>
        <v/>
      </c>
      <c r="T16" s="236" t="str">
        <f t="shared" si="27"/>
        <v/>
      </c>
      <c r="U16" s="119" t="str">
        <f t="shared" si="28"/>
        <v/>
      </c>
      <c r="V16" s="237" t="str">
        <f t="shared" si="29"/>
        <v/>
      </c>
      <c r="W16" s="236" t="str">
        <f>IF($Q$6="","",Q16*BX16)</f>
        <v/>
      </c>
      <c r="X16" s="119" t="str">
        <f t="shared" ref="X16:X19" si="37">IF($Q$6="","",R16*BX16)</f>
        <v/>
      </c>
      <c r="Y16" s="237" t="str">
        <f t="shared" ref="Y16:Y19" si="38">IF($Q$6="","",S16*BX16)</f>
        <v/>
      </c>
      <c r="Z16" s="119" t="str">
        <f>IF($Q$6="","",Q16*CC16)</f>
        <v/>
      </c>
      <c r="AA16" s="119" t="str">
        <f t="shared" ref="AA16:AA18" si="39">IF($Q$6="","",R16*CC16)</f>
        <v/>
      </c>
      <c r="AB16" s="123" t="str">
        <f t="shared" ref="AB16:AB18" si="40">IF($Q$6="","",S16*CC16)</f>
        <v/>
      </c>
      <c r="AC16" s="84" t="str">
        <f>IF($AC$6="","",E16-Q16)</f>
        <v/>
      </c>
      <c r="AD16" s="23" t="str">
        <f t="shared" ref="AD16:AD20" si="41">IF($AC$6="","",F16-R16)</f>
        <v/>
      </c>
      <c r="AE16" s="247" t="str">
        <f t="shared" ref="AE16:AE20" si="42">IF($AC$6="","",G16-S16)</f>
        <v/>
      </c>
      <c r="AF16" s="244" t="str">
        <f>IF($AC$6="","",H16-T16)</f>
        <v/>
      </c>
      <c r="AG16" s="34" t="str">
        <f t="shared" ref="AG16:AG20" si="43">IF($AC$6="","",I16-U16)</f>
        <v/>
      </c>
      <c r="AH16" s="245" t="str">
        <f t="shared" ref="AH16:AH20" si="44">IF($AC$6="","",J16-V16)</f>
        <v/>
      </c>
      <c r="AI16" s="244" t="str">
        <f>IF($AC$6="","",AC16*BX16)</f>
        <v/>
      </c>
      <c r="AJ16" s="34" t="str">
        <f t="shared" ref="AJ16:AJ19" si="45">IF($AC$6="","",AD16*BX16)</f>
        <v/>
      </c>
      <c r="AK16" s="245" t="str">
        <f t="shared" ref="AK16:AK19" si="46">IF($AC$6="","",AE16*BX16)</f>
        <v/>
      </c>
      <c r="AL16" s="244" t="str">
        <f>IF($AC$6="","",N16-Z16)</f>
        <v/>
      </c>
      <c r="AM16" s="34" t="str">
        <f t="shared" ref="AM16:AM18" si="47">IF($AC$6="","",O16-AA16)</f>
        <v/>
      </c>
      <c r="AN16" s="125" t="str">
        <f t="shared" ref="AN16:AN18" si="48">IF($AC$6="","",P16-AB16)</f>
        <v/>
      </c>
      <c r="AO16" s="24"/>
      <c r="AP16" s="209"/>
      <c r="AQ16" s="38"/>
      <c r="AR16" s="38"/>
      <c r="AS16" s="212">
        <v>1.0189999999999999</v>
      </c>
      <c r="AT16" s="37">
        <v>0.99819999999999998</v>
      </c>
      <c r="AU16" s="213">
        <v>1.0402</v>
      </c>
      <c r="AV16" s="38"/>
      <c r="AW16" s="219">
        <f>LN(AS16)/10</f>
        <v>1.8821754240587667E-3</v>
      </c>
      <c r="AX16" s="36">
        <f t="shared" ref="AX16:AX20" si="49">LN(AT16)/10</f>
        <v>-1.8016219466282087E-4</v>
      </c>
      <c r="AY16" s="36">
        <f t="shared" ref="AY16:AY20" si="50">LN(AU16)/10</f>
        <v>3.9413002356835057E-3</v>
      </c>
      <c r="AZ16" s="219"/>
      <c r="BA16" s="36"/>
      <c r="BB16" s="217"/>
      <c r="BC16" s="36"/>
      <c r="BD16" s="224" t="str">
        <f t="shared" si="31"/>
        <v/>
      </c>
      <c r="BE16" s="35" t="str">
        <f t="shared" ref="BE16:BE19" si="51">IF($E$6="","",EXP($E$6*AX16))</f>
        <v/>
      </c>
      <c r="BF16" s="35" t="str">
        <f t="shared" ref="BF16:BF20" si="52">IF($E$6="","",EXP($E$6*AY16))</f>
        <v/>
      </c>
      <c r="BG16" s="224" t="str">
        <f>IF($Q$6="","",EXP($Q$6*AW16))</f>
        <v/>
      </c>
      <c r="BH16" s="35" t="str">
        <f t="shared" ref="BH16:BH20" si="53">IF($Q$6="","",EXP($Q$6*AX16))</f>
        <v/>
      </c>
      <c r="BI16" s="222" t="str">
        <f t="shared" ref="BI16:BI20" si="54">IF($Q$6="","",EXP($Q$6*AY16))</f>
        <v/>
      </c>
      <c r="BJ16" s="23"/>
      <c r="BK16" s="84"/>
      <c r="BL16" s="23"/>
      <c r="BM16" s="23"/>
      <c r="BN16" s="224"/>
      <c r="BO16" s="35"/>
      <c r="BP16" s="222"/>
      <c r="BQ16" s="51" t="s">
        <v>181</v>
      </c>
      <c r="BR16" s="91">
        <f>'Input and Results'!I20</f>
        <v>0</v>
      </c>
      <c r="BS16" s="49" t="s">
        <v>139</v>
      </c>
      <c r="BT16" s="102" t="s">
        <v>154</v>
      </c>
      <c r="BV16" s="161">
        <v>0.40799999999999997</v>
      </c>
      <c r="BW16" s="137">
        <v>3.7999999999999999E-2</v>
      </c>
      <c r="BX16" s="137">
        <v>1.55E-2</v>
      </c>
      <c r="BY16" s="162" t="s">
        <v>168</v>
      </c>
      <c r="CC16" s="166">
        <v>2574</v>
      </c>
      <c r="CD16" s="428"/>
    </row>
    <row r="17" spans="1:83" x14ac:dyDescent="0.25">
      <c r="A17" s="5" t="s">
        <v>11</v>
      </c>
      <c r="B17" s="9" t="s">
        <v>1</v>
      </c>
      <c r="C17" s="23">
        <f>$B$2</f>
        <v>0</v>
      </c>
      <c r="D17" s="23">
        <f>C17*BR17</f>
        <v>0</v>
      </c>
      <c r="E17" s="307" t="str">
        <f t="shared" si="22"/>
        <v/>
      </c>
      <c r="F17" s="308" t="str">
        <f t="shared" si="33"/>
        <v/>
      </c>
      <c r="G17" s="308" t="str">
        <f t="shared" si="34"/>
        <v/>
      </c>
      <c r="H17" s="236" t="str">
        <f t="shared" si="23"/>
        <v/>
      </c>
      <c r="I17" s="119" t="str">
        <f t="shared" si="24"/>
        <v/>
      </c>
      <c r="J17" s="237" t="str">
        <f t="shared" si="25"/>
        <v/>
      </c>
      <c r="K17" s="236"/>
      <c r="L17" s="119"/>
      <c r="M17" s="237"/>
      <c r="N17" s="236"/>
      <c r="O17" s="119"/>
      <c r="P17" s="119"/>
      <c r="Q17" s="84" t="str">
        <f t="shared" si="26"/>
        <v/>
      </c>
      <c r="R17" s="23" t="str">
        <f t="shared" si="35"/>
        <v/>
      </c>
      <c r="S17" s="247" t="str">
        <f t="shared" si="36"/>
        <v/>
      </c>
      <c r="T17" s="236" t="str">
        <f t="shared" si="27"/>
        <v/>
      </c>
      <c r="U17" s="119" t="str">
        <f t="shared" si="28"/>
        <v/>
      </c>
      <c r="V17" s="237" t="str">
        <f t="shared" si="29"/>
        <v/>
      </c>
      <c r="W17" s="236"/>
      <c r="X17" s="119"/>
      <c r="Y17" s="237"/>
      <c r="Z17" s="119"/>
      <c r="AA17" s="119"/>
      <c r="AB17" s="123"/>
      <c r="AC17" s="84" t="str">
        <f>IF($AC$6="","",E17-Q17)</f>
        <v/>
      </c>
      <c r="AD17" s="23" t="str">
        <f t="shared" si="41"/>
        <v/>
      </c>
      <c r="AE17" s="247" t="str">
        <f t="shared" si="42"/>
        <v/>
      </c>
      <c r="AF17" s="244" t="str">
        <f>IF($AC$6="","",H17-T17)</f>
        <v/>
      </c>
      <c r="AG17" s="34" t="str">
        <f t="shared" si="43"/>
        <v/>
      </c>
      <c r="AH17" s="245" t="str">
        <f t="shared" si="44"/>
        <v/>
      </c>
      <c r="AI17" s="244"/>
      <c r="AJ17" s="34"/>
      <c r="AK17" s="245"/>
      <c r="AL17" s="244"/>
      <c r="AM17" s="34"/>
      <c r="AN17" s="125"/>
      <c r="AO17" s="24"/>
      <c r="AP17" s="209"/>
      <c r="AQ17" s="38"/>
      <c r="AR17" s="38"/>
      <c r="AS17" s="212">
        <v>1.0469999999999999</v>
      </c>
      <c r="AT17" s="37">
        <v>1.042</v>
      </c>
      <c r="AU17" s="213">
        <v>1.0529999999999999</v>
      </c>
      <c r="AV17" s="25"/>
      <c r="AW17" s="219">
        <f t="shared" ref="AW17:AW20" si="55">LN(AS17)/10</f>
        <v>4.5928931888399738E-3</v>
      </c>
      <c r="AX17" s="36">
        <f t="shared" si="49"/>
        <v>4.1141943331175213E-3</v>
      </c>
      <c r="AY17" s="36">
        <f t="shared" si="50"/>
        <v>5.1643233151838384E-3</v>
      </c>
      <c r="AZ17" s="219"/>
      <c r="BA17" s="36"/>
      <c r="BB17" s="217"/>
      <c r="BC17" s="36"/>
      <c r="BD17" s="224" t="str">
        <f t="shared" si="31"/>
        <v/>
      </c>
      <c r="BE17" s="35" t="str">
        <f t="shared" si="51"/>
        <v/>
      </c>
      <c r="BF17" s="35" t="str">
        <f t="shared" si="52"/>
        <v/>
      </c>
      <c r="BG17" s="224" t="str">
        <f>IF($Q$6="","",EXP($Q$6*AW17))</f>
        <v/>
      </c>
      <c r="BH17" s="35" t="str">
        <f t="shared" si="53"/>
        <v/>
      </c>
      <c r="BI17" s="222" t="str">
        <f t="shared" si="54"/>
        <v/>
      </c>
      <c r="BJ17" s="23"/>
      <c r="BK17" s="84"/>
      <c r="BL17" s="23"/>
      <c r="BM17" s="23"/>
      <c r="BN17" s="224"/>
      <c r="BO17" s="35"/>
      <c r="BP17" s="222"/>
      <c r="BQ17" s="51" t="s">
        <v>181</v>
      </c>
      <c r="BR17" s="91">
        <f>'Input and Results'!I21</f>
        <v>0</v>
      </c>
      <c r="BS17" s="85" t="s">
        <v>196</v>
      </c>
      <c r="BT17" s="85" t="s">
        <v>140</v>
      </c>
      <c r="BV17" s="161"/>
      <c r="BW17" s="137"/>
      <c r="BX17" s="137"/>
      <c r="BY17" s="162"/>
      <c r="CC17" s="166"/>
      <c r="CD17" s="428"/>
    </row>
    <row r="18" spans="1:83" x14ac:dyDescent="0.25">
      <c r="A18" s="85" t="s">
        <v>12</v>
      </c>
      <c r="B18" s="9" t="s">
        <v>1</v>
      </c>
      <c r="C18" s="23">
        <f>($B$2/'Age Structure'!C5)*SUM('Age Structure'!C26:C71)</f>
        <v>0</v>
      </c>
      <c r="D18" s="25">
        <f>C18*BR18</f>
        <v>0</v>
      </c>
      <c r="E18" s="307" t="str">
        <f t="shared" si="22"/>
        <v/>
      </c>
      <c r="F18" s="308" t="str">
        <f t="shared" si="33"/>
        <v/>
      </c>
      <c r="G18" s="308" t="str">
        <f t="shared" si="34"/>
        <v/>
      </c>
      <c r="H18" s="236" t="str">
        <f t="shared" si="23"/>
        <v/>
      </c>
      <c r="I18" s="119" t="str">
        <f t="shared" si="24"/>
        <v/>
      </c>
      <c r="J18" s="237" t="str">
        <f t="shared" si="25"/>
        <v/>
      </c>
      <c r="K18" s="236" t="str">
        <f>IF($E$6="","",E18*BX18)</f>
        <v/>
      </c>
      <c r="L18" s="119" t="str">
        <f>IF($E$6="","",F18*BX18)</f>
        <v/>
      </c>
      <c r="M18" s="237" t="str">
        <f>IF($E$6="","",G18*BX18)</f>
        <v/>
      </c>
      <c r="N18" s="236" t="str">
        <f>IF($E$6="","",E18*CC18)</f>
        <v/>
      </c>
      <c r="O18" s="119" t="str">
        <f>IF($E$6="","",F18*CC18)</f>
        <v/>
      </c>
      <c r="P18" s="119" t="str">
        <f>IF($E$6="","",G18*CC18)</f>
        <v/>
      </c>
      <c r="Q18" s="84" t="str">
        <f t="shared" si="26"/>
        <v/>
      </c>
      <c r="R18" s="23" t="str">
        <f t="shared" si="35"/>
        <v/>
      </c>
      <c r="S18" s="247" t="str">
        <f t="shared" si="36"/>
        <v/>
      </c>
      <c r="T18" s="236" t="str">
        <f t="shared" si="27"/>
        <v/>
      </c>
      <c r="U18" s="119" t="str">
        <f t="shared" si="28"/>
        <v/>
      </c>
      <c r="V18" s="237" t="str">
        <f t="shared" si="29"/>
        <v/>
      </c>
      <c r="W18" s="236" t="str">
        <f>IF($Q$6="","",Q18*BX18)</f>
        <v/>
      </c>
      <c r="X18" s="119" t="str">
        <f t="shared" si="37"/>
        <v/>
      </c>
      <c r="Y18" s="237" t="str">
        <f t="shared" si="38"/>
        <v/>
      </c>
      <c r="Z18" s="119" t="str">
        <f>IF($Q$6="","",Q18*CC18)</f>
        <v/>
      </c>
      <c r="AA18" s="119" t="str">
        <f t="shared" si="39"/>
        <v/>
      </c>
      <c r="AB18" s="123" t="str">
        <f t="shared" si="40"/>
        <v/>
      </c>
      <c r="AC18" s="84" t="str">
        <f>IF($AC$6="","",E18-Q18)</f>
        <v/>
      </c>
      <c r="AD18" s="23" t="str">
        <f t="shared" si="41"/>
        <v/>
      </c>
      <c r="AE18" s="247" t="str">
        <f t="shared" si="42"/>
        <v/>
      </c>
      <c r="AF18" s="244" t="str">
        <f>IF($AC$6="","",H18-T18)</f>
        <v/>
      </c>
      <c r="AG18" s="34" t="str">
        <f t="shared" si="43"/>
        <v/>
      </c>
      <c r="AH18" s="245" t="str">
        <f t="shared" si="44"/>
        <v/>
      </c>
      <c r="AI18" s="244" t="str">
        <f>IF($AC$6="","",AC18*BX18)</f>
        <v/>
      </c>
      <c r="AJ18" s="34" t="str">
        <f t="shared" si="45"/>
        <v/>
      </c>
      <c r="AK18" s="245" t="str">
        <f t="shared" si="46"/>
        <v/>
      </c>
      <c r="AL18" s="244" t="str">
        <f>IF($AC$6="","",N18-Z18)</f>
        <v/>
      </c>
      <c r="AM18" s="34" t="str">
        <f t="shared" si="47"/>
        <v/>
      </c>
      <c r="AN18" s="125" t="str">
        <f t="shared" si="48"/>
        <v/>
      </c>
      <c r="AO18" s="24"/>
      <c r="AP18" s="209"/>
      <c r="AQ18" s="38"/>
      <c r="AR18" s="38"/>
      <c r="AS18" s="212">
        <v>1.046</v>
      </c>
      <c r="AT18" s="37">
        <v>1.0389999999999999</v>
      </c>
      <c r="AU18" s="213">
        <v>1.0529999999999999</v>
      </c>
      <c r="AV18" s="25"/>
      <c r="AW18" s="219">
        <f t="shared" si="55"/>
        <v>4.4973365642731198E-3</v>
      </c>
      <c r="AX18" s="36">
        <f t="shared" si="49"/>
        <v>3.8258712117090268E-3</v>
      </c>
      <c r="AY18" s="36">
        <f t="shared" si="50"/>
        <v>5.1643233151838384E-3</v>
      </c>
      <c r="AZ18" s="219"/>
      <c r="BA18" s="36"/>
      <c r="BB18" s="217"/>
      <c r="BC18" s="36"/>
      <c r="BD18" s="224" t="str">
        <f t="shared" si="31"/>
        <v/>
      </c>
      <c r="BE18" s="35" t="str">
        <f t="shared" si="51"/>
        <v/>
      </c>
      <c r="BF18" s="35" t="str">
        <f t="shared" si="52"/>
        <v/>
      </c>
      <c r="BG18" s="224" t="str">
        <f>IF($Q$6="","",EXP($Q$6*AW18))</f>
        <v/>
      </c>
      <c r="BH18" s="35" t="str">
        <f t="shared" si="53"/>
        <v/>
      </c>
      <c r="BI18" s="222" t="str">
        <f t="shared" si="54"/>
        <v/>
      </c>
      <c r="BJ18" s="23"/>
      <c r="BK18" s="84"/>
      <c r="BL18" s="23"/>
      <c r="BM18" s="23"/>
      <c r="BN18" s="224"/>
      <c r="BO18" s="35"/>
      <c r="BP18" s="222"/>
      <c r="BQ18" s="51" t="s">
        <v>181</v>
      </c>
      <c r="BR18" s="91">
        <f>'Input and Results'!I22</f>
        <v>0</v>
      </c>
      <c r="BS18" s="85" t="s">
        <v>194</v>
      </c>
      <c r="BT18" s="102" t="s">
        <v>154</v>
      </c>
      <c r="BV18" s="161">
        <v>9.9000000000000005E-2</v>
      </c>
      <c r="BW18" s="137">
        <v>2.7399999999999998E-3</v>
      </c>
      <c r="BX18" s="137">
        <f>BV18*BW18</f>
        <v>2.7126E-4</v>
      </c>
      <c r="BY18" s="162" t="s">
        <v>166</v>
      </c>
      <c r="CC18" s="166">
        <v>152</v>
      </c>
      <c r="CD18" s="428"/>
    </row>
    <row r="19" spans="1:83" x14ac:dyDescent="0.25">
      <c r="A19" s="85" t="s">
        <v>16</v>
      </c>
      <c r="B19" s="9" t="s">
        <v>1</v>
      </c>
      <c r="C19" s="23">
        <f>($B$2/'Age Structure'!C5)*SUM('Age Structure'!C36:C91)</f>
        <v>0</v>
      </c>
      <c r="D19" s="23">
        <f>BR19*C19/100000</f>
        <v>0</v>
      </c>
      <c r="E19" s="307" t="str">
        <f t="shared" si="22"/>
        <v/>
      </c>
      <c r="F19" s="308" t="str">
        <f t="shared" si="33"/>
        <v/>
      </c>
      <c r="G19" s="308" t="str">
        <f t="shared" si="34"/>
        <v/>
      </c>
      <c r="H19" s="236" t="str">
        <f t="shared" si="23"/>
        <v/>
      </c>
      <c r="I19" s="119" t="str">
        <f t="shared" si="24"/>
        <v/>
      </c>
      <c r="J19" s="237" t="str">
        <f t="shared" si="25"/>
        <v/>
      </c>
      <c r="K19" s="236" t="str">
        <f>IF($E$6="","",E19*BX19)</f>
        <v/>
      </c>
      <c r="L19" s="119" t="str">
        <f>IF($E$6="","",F19*BX19)</f>
        <v/>
      </c>
      <c r="M19" s="237" t="str">
        <f>IF($E$6="","",G19*BX19)</f>
        <v/>
      </c>
      <c r="N19" s="236"/>
      <c r="O19" s="119"/>
      <c r="P19" s="119"/>
      <c r="Q19" s="84" t="str">
        <f t="shared" si="26"/>
        <v/>
      </c>
      <c r="R19" s="23" t="str">
        <f t="shared" si="35"/>
        <v/>
      </c>
      <c r="S19" s="247" t="str">
        <f t="shared" si="36"/>
        <v/>
      </c>
      <c r="T19" s="236" t="str">
        <f t="shared" si="27"/>
        <v/>
      </c>
      <c r="U19" s="119" t="str">
        <f t="shared" si="28"/>
        <v/>
      </c>
      <c r="V19" s="237" t="str">
        <f t="shared" si="29"/>
        <v/>
      </c>
      <c r="W19" s="236" t="str">
        <f>IF($Q$6="","",Q19*BX19)</f>
        <v/>
      </c>
      <c r="X19" s="119" t="str">
        <f t="shared" si="37"/>
        <v/>
      </c>
      <c r="Y19" s="237" t="str">
        <f t="shared" si="38"/>
        <v/>
      </c>
      <c r="Z19" s="119"/>
      <c r="AA19" s="119"/>
      <c r="AB19" s="123"/>
      <c r="AC19" s="84" t="str">
        <f>IF($AC$6="","",E19-Q19)</f>
        <v/>
      </c>
      <c r="AD19" s="23" t="str">
        <f t="shared" si="41"/>
        <v/>
      </c>
      <c r="AE19" s="247" t="str">
        <f t="shared" si="42"/>
        <v/>
      </c>
      <c r="AF19" s="244" t="str">
        <f>IF($AC$6="","",H19-T19)</f>
        <v/>
      </c>
      <c r="AG19" s="34" t="str">
        <f t="shared" si="43"/>
        <v/>
      </c>
      <c r="AH19" s="245" t="str">
        <f t="shared" si="44"/>
        <v/>
      </c>
      <c r="AI19" s="244" t="str">
        <f>IF($AC$6="","",AC19*BX19)</f>
        <v/>
      </c>
      <c r="AJ19" s="34" t="str">
        <f t="shared" si="45"/>
        <v/>
      </c>
      <c r="AK19" s="245" t="str">
        <f t="shared" si="46"/>
        <v/>
      </c>
      <c r="AL19" s="244"/>
      <c r="AM19" s="34"/>
      <c r="AN19" s="125"/>
      <c r="AO19" s="24"/>
      <c r="AP19" s="209"/>
      <c r="AQ19" s="38"/>
      <c r="AR19" s="38"/>
      <c r="AS19" s="212">
        <v>1.0900000000000001</v>
      </c>
      <c r="AT19" s="37">
        <v>1.04</v>
      </c>
      <c r="AU19" s="213">
        <v>1.1399999999999999</v>
      </c>
      <c r="AV19" s="25"/>
      <c r="AW19" s="219">
        <f>LN(AS19)/10</f>
        <v>8.6177696241052405E-3</v>
      </c>
      <c r="AX19" s="36">
        <f t="shared" si="49"/>
        <v>3.9220713153281326E-3</v>
      </c>
      <c r="AY19" s="36">
        <f t="shared" si="50"/>
        <v>1.31028262406404E-2</v>
      </c>
      <c r="AZ19" s="219"/>
      <c r="BA19" s="36"/>
      <c r="BB19" s="217"/>
      <c r="BC19" s="36"/>
      <c r="BD19" s="224" t="str">
        <f t="shared" si="31"/>
        <v/>
      </c>
      <c r="BE19" s="35" t="str">
        <f t="shared" si="51"/>
        <v/>
      </c>
      <c r="BF19" s="35" t="str">
        <f t="shared" si="52"/>
        <v/>
      </c>
      <c r="BG19" s="224" t="str">
        <f>IF($Q$6="","",EXP($Q$6*AW19))</f>
        <v/>
      </c>
      <c r="BH19" s="35" t="str">
        <f t="shared" si="53"/>
        <v/>
      </c>
      <c r="BI19" s="222" t="str">
        <f t="shared" si="54"/>
        <v/>
      </c>
      <c r="BJ19" s="23"/>
      <c r="BK19" s="84"/>
      <c r="BL19" s="23"/>
      <c r="BM19" s="23"/>
      <c r="BN19" s="224"/>
      <c r="BO19" s="35"/>
      <c r="BP19" s="222"/>
      <c r="BQ19" s="51" t="s">
        <v>133</v>
      </c>
      <c r="BR19" s="91">
        <f>'Input and Results'!I23</f>
        <v>0</v>
      </c>
      <c r="BS19" s="49" t="s">
        <v>195</v>
      </c>
      <c r="BT19" s="85" t="s">
        <v>154</v>
      </c>
      <c r="BV19" s="163">
        <v>0.45100000000000001</v>
      </c>
      <c r="BW19" s="137">
        <v>1</v>
      </c>
      <c r="BX19" s="137">
        <f>BV19*BW19</f>
        <v>0.45100000000000001</v>
      </c>
      <c r="BY19" s="162" t="s">
        <v>167</v>
      </c>
      <c r="CC19" s="166"/>
      <c r="CD19" s="167"/>
    </row>
    <row r="20" spans="1:83" ht="15.75" thickBot="1" x14ac:dyDescent="0.3">
      <c r="A20" s="85" t="s">
        <v>17</v>
      </c>
      <c r="B20" s="9" t="s">
        <v>1</v>
      </c>
      <c r="C20" s="23">
        <f>($B$2/'Age Structure'!C5)*'Age Structure'!C6</f>
        <v>0</v>
      </c>
      <c r="D20" s="23">
        <f>C20*BR20/100000</f>
        <v>0</v>
      </c>
      <c r="E20" s="309" t="str">
        <f t="shared" si="22"/>
        <v/>
      </c>
      <c r="F20" s="310" t="str">
        <f t="shared" si="33"/>
        <v/>
      </c>
      <c r="G20" s="310" t="str">
        <f t="shared" si="34"/>
        <v/>
      </c>
      <c r="H20" s="241" t="str">
        <f t="shared" si="23"/>
        <v/>
      </c>
      <c r="I20" s="120" t="str">
        <f t="shared" si="24"/>
        <v/>
      </c>
      <c r="J20" s="242" t="str">
        <f t="shared" si="25"/>
        <v/>
      </c>
      <c r="K20" s="241"/>
      <c r="L20" s="120"/>
      <c r="M20" s="242"/>
      <c r="N20" s="241"/>
      <c r="O20" s="120"/>
      <c r="P20" s="120"/>
      <c r="Q20" s="90" t="str">
        <f t="shared" si="26"/>
        <v/>
      </c>
      <c r="R20" s="121" t="str">
        <f t="shared" si="35"/>
        <v/>
      </c>
      <c r="S20" s="249" t="str">
        <f t="shared" si="36"/>
        <v/>
      </c>
      <c r="T20" s="241" t="str">
        <f t="shared" si="27"/>
        <v/>
      </c>
      <c r="U20" s="120" t="str">
        <f t="shared" si="28"/>
        <v/>
      </c>
      <c r="V20" s="242" t="str">
        <f t="shared" si="29"/>
        <v/>
      </c>
      <c r="W20" s="241"/>
      <c r="X20" s="120"/>
      <c r="Y20" s="242"/>
      <c r="Z20" s="120"/>
      <c r="AA20" s="120"/>
      <c r="AB20" s="124"/>
      <c r="AC20" s="90" t="str">
        <f>IF($AC$6="","",E20-Q20)</f>
        <v/>
      </c>
      <c r="AD20" s="121" t="str">
        <f t="shared" si="41"/>
        <v/>
      </c>
      <c r="AE20" s="249" t="str">
        <f t="shared" si="42"/>
        <v/>
      </c>
      <c r="AF20" s="250" t="str">
        <f>IF($AC$6="","",H20-T20)</f>
        <v/>
      </c>
      <c r="AG20" s="200" t="str">
        <f t="shared" si="43"/>
        <v/>
      </c>
      <c r="AH20" s="251" t="str">
        <f t="shared" si="44"/>
        <v/>
      </c>
      <c r="AI20" s="250"/>
      <c r="AJ20" s="200"/>
      <c r="AK20" s="251"/>
      <c r="AL20" s="250"/>
      <c r="AM20" s="200"/>
      <c r="AN20" s="126"/>
      <c r="AO20" s="24"/>
      <c r="AP20" s="210"/>
      <c r="AQ20" s="211"/>
      <c r="AR20" s="211"/>
      <c r="AS20" s="214">
        <v>1.19</v>
      </c>
      <c r="AT20" s="215">
        <v>1</v>
      </c>
      <c r="AU20" s="216">
        <v>1.42</v>
      </c>
      <c r="AV20" s="25"/>
      <c r="AW20" s="220">
        <f t="shared" si="55"/>
        <v>1.7395330712343799E-2</v>
      </c>
      <c r="AX20" s="221">
        <f t="shared" si="49"/>
        <v>0</v>
      </c>
      <c r="AY20" s="221">
        <f t="shared" si="50"/>
        <v>3.506568716131693E-2</v>
      </c>
      <c r="AZ20" s="220"/>
      <c r="BA20" s="221"/>
      <c r="BB20" s="218"/>
      <c r="BC20" s="36"/>
      <c r="BD20" s="225" t="str">
        <f t="shared" si="31"/>
        <v/>
      </c>
      <c r="BE20" s="226" t="str">
        <f>IF($E$6="","",EXP($E$6*AX20))</f>
        <v/>
      </c>
      <c r="BF20" s="226" t="str">
        <f t="shared" si="52"/>
        <v/>
      </c>
      <c r="BG20" s="225" t="str">
        <f>IF($Q$6="","",EXP($Q$6*AW20))</f>
        <v/>
      </c>
      <c r="BH20" s="226" t="str">
        <f t="shared" si="53"/>
        <v/>
      </c>
      <c r="BI20" s="223" t="str">
        <f t="shared" si="54"/>
        <v/>
      </c>
      <c r="BJ20" s="23"/>
      <c r="BK20" s="90"/>
      <c r="BL20" s="121"/>
      <c r="BM20" s="121"/>
      <c r="BN20" s="225"/>
      <c r="BO20" s="226"/>
      <c r="BP20" s="223"/>
      <c r="BQ20" s="51" t="s">
        <v>133</v>
      </c>
      <c r="BR20" s="92">
        <f>'Input and Results'!I24</f>
        <v>0</v>
      </c>
      <c r="BS20" s="49" t="s">
        <v>143</v>
      </c>
      <c r="BT20" s="85" t="s">
        <v>154</v>
      </c>
      <c r="BV20" s="161"/>
      <c r="BW20" s="137"/>
      <c r="BX20" s="129"/>
      <c r="BY20" s="162"/>
      <c r="CC20" s="166"/>
      <c r="CD20" s="167"/>
    </row>
    <row r="21" spans="1:83" ht="15.75" thickBot="1" x14ac:dyDescent="0.3">
      <c r="A21" s="85"/>
      <c r="C21" s="23"/>
      <c r="D21" s="23"/>
      <c r="E21" s="23"/>
      <c r="F21" s="23"/>
      <c r="G21" s="23"/>
      <c r="H21" s="24"/>
      <c r="I21" s="24"/>
      <c r="J21" s="24"/>
      <c r="K21" s="119"/>
      <c r="L21" s="119"/>
      <c r="M21" s="119"/>
      <c r="N21" s="119"/>
      <c r="O21" s="119"/>
      <c r="P21" s="119"/>
      <c r="Q21" s="23"/>
      <c r="R21" s="23"/>
      <c r="S21" s="23"/>
      <c r="T21" s="24"/>
      <c r="U21" s="24"/>
      <c r="V21" s="24"/>
      <c r="W21" s="119"/>
      <c r="X21" s="119"/>
      <c r="Y21" s="119"/>
      <c r="Z21" s="119"/>
      <c r="AA21" s="119"/>
      <c r="AB21" s="119"/>
      <c r="AC21" s="23"/>
      <c r="AD21" s="23"/>
      <c r="AE21" s="23"/>
      <c r="AF21" s="23"/>
      <c r="AG21" s="23"/>
      <c r="AH21" s="23"/>
      <c r="AI21" s="34"/>
      <c r="AJ21" s="34"/>
      <c r="AK21" s="34"/>
      <c r="AL21" s="34"/>
      <c r="AM21" s="34"/>
      <c r="AN21" s="34"/>
      <c r="AO21" s="24"/>
      <c r="AP21" s="35"/>
      <c r="AQ21" s="35"/>
      <c r="AR21" s="35"/>
      <c r="AS21" s="25"/>
      <c r="AT21" s="25"/>
      <c r="AU21" s="25"/>
      <c r="AV21" s="25"/>
      <c r="AW21" s="36"/>
      <c r="AX21" s="36"/>
      <c r="AY21" s="36"/>
      <c r="AZ21" s="36"/>
      <c r="BA21" s="36"/>
      <c r="BB21" s="36"/>
      <c r="BC21" s="36"/>
      <c r="BD21" s="35"/>
      <c r="BE21" s="35"/>
      <c r="BF21" s="35"/>
      <c r="BG21" s="35"/>
      <c r="BH21" s="35"/>
      <c r="BI21" s="35"/>
      <c r="BJ21" s="23"/>
      <c r="BK21" s="23"/>
      <c r="BL21" s="23"/>
      <c r="BM21" s="23"/>
      <c r="BN21" s="35"/>
      <c r="BO21" s="35"/>
      <c r="BP21" s="35"/>
      <c r="BQ21" s="51"/>
      <c r="BR21" s="23"/>
      <c r="BS21" s="85"/>
      <c r="BT21" s="85"/>
      <c r="BV21" s="161"/>
      <c r="BW21" s="137"/>
      <c r="BX21" s="129"/>
      <c r="BY21" s="162"/>
      <c r="CC21" s="166"/>
      <c r="CD21" s="167"/>
    </row>
    <row r="22" spans="1:83" ht="15.75" thickBot="1" x14ac:dyDescent="0.3">
      <c r="A22" s="85" t="s">
        <v>204</v>
      </c>
      <c r="C22" s="23"/>
      <c r="D22" s="23"/>
      <c r="E22" s="23"/>
      <c r="F22" s="23"/>
      <c r="G22" s="23"/>
      <c r="H22" s="24"/>
      <c r="I22" s="24"/>
      <c r="J22" s="24"/>
      <c r="K22" s="252">
        <f>SUM(K11:K13,K15:K16,K18:K19)</f>
        <v>0</v>
      </c>
      <c r="L22" s="253">
        <f>SUM(L11:L13,L15:L16,L18:L19)</f>
        <v>0</v>
      </c>
      <c r="M22" s="254">
        <f>SUM(M11:M13,M15:M16,M18:M19)</f>
        <v>0</v>
      </c>
      <c r="N22" s="252">
        <f>SUM(N11:N13,N15:N16,N18)</f>
        <v>0</v>
      </c>
      <c r="O22" s="253">
        <f>SUM(O11:O13,O15:O16,O18)</f>
        <v>0</v>
      </c>
      <c r="P22" s="254">
        <f>SUM(P11:P13,P15:P16,P18)</f>
        <v>0</v>
      </c>
      <c r="Q22" s="23"/>
      <c r="R22" s="23"/>
      <c r="S22" s="23"/>
      <c r="T22" s="24"/>
      <c r="U22" s="24"/>
      <c r="V22" s="24"/>
      <c r="W22" s="252">
        <f>SUM(W11:W13,W15:W16,W18:W19)</f>
        <v>0</v>
      </c>
      <c r="X22" s="253">
        <f>SUM(X11:X13,X15:X16,X18:X19)</f>
        <v>0</v>
      </c>
      <c r="Y22" s="254">
        <f>SUM(Y11:Y13,Y15:Y16,Y18:Y19)</f>
        <v>0</v>
      </c>
      <c r="Z22" s="252">
        <f>SUM(Z11:Z13,Z15:Z16,Z18,)</f>
        <v>0</v>
      </c>
      <c r="AA22" s="253">
        <f>SUM(AA11:AA13,AA15:AA16,AA18)</f>
        <v>0</v>
      </c>
      <c r="AB22" s="254">
        <f>SUM(AB11:AB13,AB15:AB16,AB18)</f>
        <v>0</v>
      </c>
      <c r="AC22" s="23"/>
      <c r="AD22" s="23"/>
      <c r="AE22" s="23"/>
      <c r="AF22" s="23"/>
      <c r="AG22" s="23"/>
      <c r="AH22" s="23"/>
      <c r="AI22" s="255">
        <f>SUM(AI11:AI13,AI15:AI16,AI18:AI19)</f>
        <v>0</v>
      </c>
      <c r="AJ22" s="256">
        <f>SUM(AJ11:AJ13,AJ15:AJ16,AJ18:AJ19)</f>
        <v>0</v>
      </c>
      <c r="AK22" s="257">
        <f>SUM(AK11:AK13,AK15:AK16,AK18:AK19)</f>
        <v>0</v>
      </c>
      <c r="AL22" s="255">
        <f>SUM(AL11:AL13,AL15:AL16,AL18,)</f>
        <v>0</v>
      </c>
      <c r="AM22" s="256">
        <f>SUM(AM11:AM13,AM15:AM16,AM18)</f>
        <v>0</v>
      </c>
      <c r="AN22" s="257">
        <f>SUM(AN11:AN13,AN15:AN16,AN18)</f>
        <v>0</v>
      </c>
      <c r="AO22" s="24"/>
      <c r="AP22" s="35"/>
      <c r="AQ22" s="35"/>
      <c r="AR22" s="35"/>
      <c r="AS22" s="25"/>
      <c r="AT22" s="25"/>
      <c r="AU22" s="25"/>
      <c r="AV22" s="25"/>
      <c r="AW22" s="36"/>
      <c r="AX22" s="36"/>
      <c r="AY22" s="36"/>
      <c r="AZ22" s="36"/>
      <c r="BA22" s="36"/>
      <c r="BB22" s="36"/>
      <c r="BC22" s="36"/>
      <c r="BD22" s="35"/>
      <c r="BE22" s="35"/>
      <c r="BF22" s="35"/>
      <c r="BG22" s="35"/>
      <c r="BH22" s="35"/>
      <c r="BI22" s="35"/>
      <c r="BJ22" s="23"/>
      <c r="BK22" s="23"/>
      <c r="BL22" s="23"/>
      <c r="BM22" s="23"/>
      <c r="BN22" s="35"/>
      <c r="BO22" s="35"/>
      <c r="BP22" s="35"/>
      <c r="BQ22" s="51"/>
      <c r="BR22" s="23"/>
      <c r="BS22" s="85"/>
      <c r="BT22" s="85"/>
      <c r="BV22" s="161"/>
      <c r="BW22" s="137"/>
      <c r="BX22" s="129"/>
      <c r="BY22" s="162"/>
      <c r="CC22" s="166"/>
      <c r="CD22" s="167"/>
    </row>
    <row r="23" spans="1:83" ht="24" customHeight="1" thickBot="1" x14ac:dyDescent="0.3">
      <c r="C23" s="23"/>
      <c r="D23" s="23"/>
      <c r="E23" s="23"/>
      <c r="F23" s="23"/>
      <c r="G23" s="23"/>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35"/>
      <c r="AQ23" s="35"/>
      <c r="AR23" s="35"/>
      <c r="AS23" s="25"/>
      <c r="AT23" s="25"/>
      <c r="AU23" s="25"/>
      <c r="AV23" s="25"/>
      <c r="AW23" s="36"/>
      <c r="AX23" s="36"/>
      <c r="AY23" s="36"/>
      <c r="AZ23" s="33"/>
      <c r="BA23" s="33"/>
      <c r="BB23" s="33"/>
      <c r="BC23" s="33"/>
      <c r="BD23" s="33"/>
      <c r="BE23" s="33"/>
      <c r="BF23" s="33"/>
      <c r="BG23" s="32"/>
      <c r="BH23" s="32"/>
      <c r="BI23" s="32"/>
      <c r="BJ23" s="8"/>
      <c r="BK23" s="8"/>
      <c r="BL23" s="8"/>
      <c r="BM23" s="8"/>
      <c r="BN23" s="32"/>
      <c r="BO23" s="32"/>
      <c r="BP23" s="32"/>
      <c r="BQ23" s="8"/>
      <c r="BR23" s="50"/>
      <c r="BV23" s="165"/>
      <c r="BW23" s="129"/>
      <c r="BX23" s="129"/>
      <c r="BY23" s="162"/>
      <c r="CC23" s="166"/>
      <c r="CD23" s="167"/>
    </row>
    <row r="24" spans="1:83" ht="102.75" customHeight="1" x14ac:dyDescent="0.25">
      <c r="C24" s="86" t="s">
        <v>114</v>
      </c>
      <c r="D24" s="29"/>
      <c r="E24" s="83" t="s">
        <v>108</v>
      </c>
      <c r="F24" s="199" t="s">
        <v>221</v>
      </c>
      <c r="G24" s="204" t="s">
        <v>222</v>
      </c>
      <c r="H24" s="29"/>
      <c r="I24" s="29"/>
      <c r="J24" s="29"/>
      <c r="K24" s="29"/>
      <c r="L24" s="29"/>
      <c r="M24" s="29"/>
      <c r="N24" s="29"/>
      <c r="O24" s="29"/>
      <c r="P24" s="29"/>
      <c r="Q24" s="83" t="s">
        <v>108</v>
      </c>
      <c r="R24" s="199" t="s">
        <v>221</v>
      </c>
      <c r="S24" s="204" t="s">
        <v>222</v>
      </c>
      <c r="T24" s="29"/>
      <c r="U24" s="29"/>
      <c r="V24" s="29"/>
      <c r="W24" s="29"/>
      <c r="X24" s="29"/>
      <c r="Y24" s="29"/>
      <c r="Z24" s="29"/>
      <c r="AA24" s="29"/>
      <c r="AB24" s="29"/>
      <c r="AC24" s="263" t="s">
        <v>214</v>
      </c>
      <c r="AD24" s="264" t="s">
        <v>221</v>
      </c>
      <c r="AE24" s="265" t="s">
        <v>222</v>
      </c>
      <c r="AF24" s="29"/>
      <c r="AG24" s="29"/>
      <c r="AH24" s="29"/>
      <c r="AI24" s="29"/>
      <c r="AJ24" s="29"/>
      <c r="AK24" s="29"/>
      <c r="AL24" s="29"/>
      <c r="AM24" s="29"/>
      <c r="AN24" s="29"/>
      <c r="AO24" s="29"/>
      <c r="AP24" s="94"/>
      <c r="AQ24" s="94"/>
      <c r="AR24" s="94"/>
      <c r="AS24" s="263" t="s">
        <v>131</v>
      </c>
      <c r="AT24" s="264" t="s">
        <v>221</v>
      </c>
      <c r="AU24" s="265" t="s">
        <v>222</v>
      </c>
      <c r="AV24" s="26"/>
      <c r="AW24" s="29"/>
      <c r="AX24" s="29"/>
      <c r="AY24" s="29"/>
      <c r="AZ24" s="26"/>
      <c r="BA24" s="26"/>
      <c r="BB24" s="26"/>
      <c r="BC24" s="26"/>
      <c r="BD24" s="26"/>
      <c r="BE24" s="26"/>
      <c r="BF24" s="26"/>
      <c r="BG24" s="29"/>
      <c r="BH24" s="29"/>
      <c r="BI24" s="29"/>
      <c r="BJ24" s="26"/>
      <c r="BK24" s="26"/>
      <c r="BL24" s="26"/>
      <c r="BM24" s="26"/>
      <c r="BN24" s="29"/>
      <c r="BO24" s="29"/>
      <c r="BP24" s="29"/>
      <c r="BQ24" s="29"/>
      <c r="BR24" s="29"/>
      <c r="BS24" s="26"/>
      <c r="BT24" s="29"/>
      <c r="BV24" s="165"/>
      <c r="BW24" s="129"/>
      <c r="BX24" s="129"/>
      <c r="BY24" s="162"/>
      <c r="CC24" s="166"/>
      <c r="CD24" s="167"/>
    </row>
    <row r="25" spans="1:83" ht="15.75" customHeight="1" thickBot="1" x14ac:dyDescent="0.3">
      <c r="A25" s="85" t="s">
        <v>113</v>
      </c>
      <c r="B25" s="9" t="s">
        <v>1</v>
      </c>
      <c r="C25" s="23">
        <f>($B$2/'Age Structure'!C5)*SUM('Age Structure'!C12:C18)</f>
        <v>0</v>
      </c>
      <c r="D25" s="25"/>
      <c r="E25" s="261" t="str">
        <f>IF($E$6="","",(AS25/10)*$E$6)</f>
        <v/>
      </c>
      <c r="F25" s="39" t="str">
        <f>IF($E$6="","",(AT25/10)*$E$6)</f>
        <v/>
      </c>
      <c r="G25" s="262" t="str">
        <f>IF($E$6="","",(AU25/10)*$E$6)</f>
        <v/>
      </c>
      <c r="H25" s="24"/>
      <c r="I25" s="24"/>
      <c r="J25" s="24"/>
      <c r="K25" s="24"/>
      <c r="L25" s="24"/>
      <c r="M25" s="24"/>
      <c r="N25" s="24"/>
      <c r="O25" s="24"/>
      <c r="P25" s="24"/>
      <c r="Q25" s="258" t="str">
        <f>IF($Q$6="","",(AS25/10)*$Q$6)</f>
        <v/>
      </c>
      <c r="R25" s="259" t="str">
        <f>IF($Q$6="","",(AT25/10)*$Q$6)</f>
        <v/>
      </c>
      <c r="S25" s="260" t="str">
        <f>IF($Q$6="","",(AU25/10)*$Q$6)</f>
        <v/>
      </c>
      <c r="T25" s="24"/>
      <c r="U25" s="24"/>
      <c r="V25" s="24"/>
      <c r="W25" s="24"/>
      <c r="X25" s="24"/>
      <c r="Y25" s="24"/>
      <c r="Z25" s="24"/>
      <c r="AA25" s="24"/>
      <c r="AB25" s="24"/>
      <c r="AC25" s="258" t="str">
        <f>IF($AC$6="","",Q25-E25)</f>
        <v/>
      </c>
      <c r="AD25" s="259" t="str">
        <f>IF($AC$6="","",R25-F25)</f>
        <v/>
      </c>
      <c r="AE25" s="260" t="str">
        <f>IF($AC$6="","",S25-G25)</f>
        <v/>
      </c>
      <c r="AF25" s="24"/>
      <c r="AG25" s="24"/>
      <c r="AH25" s="24"/>
      <c r="AI25" s="24"/>
      <c r="AJ25" s="24"/>
      <c r="AK25" s="24"/>
      <c r="AL25" s="24"/>
      <c r="AM25" s="24"/>
      <c r="AN25" s="24"/>
      <c r="AO25" s="24"/>
      <c r="AP25" s="35"/>
      <c r="AQ25" s="35"/>
      <c r="AR25" s="35"/>
      <c r="AS25" s="258">
        <v>1.4999999999999999E-2</v>
      </c>
      <c r="AT25" s="259">
        <v>-3.0000000000000001E-3</v>
      </c>
      <c r="AU25" s="260">
        <v>3.2000000000000001E-2</v>
      </c>
      <c r="AV25" s="25"/>
      <c r="AW25" s="25"/>
      <c r="AX25" s="25"/>
      <c r="AY25" s="25"/>
      <c r="AZ25" s="32"/>
      <c r="BA25" s="32"/>
      <c r="BB25" s="32"/>
      <c r="BC25" s="32"/>
      <c r="BD25" s="32"/>
      <c r="BE25" s="32"/>
      <c r="BF25" s="32"/>
      <c r="BG25" s="10"/>
      <c r="BH25" s="10"/>
      <c r="BI25" s="10"/>
      <c r="BJ25" s="10"/>
      <c r="BK25" s="10"/>
      <c r="BL25" s="10"/>
      <c r="BM25" s="10"/>
      <c r="BN25" s="10"/>
      <c r="BO25" s="10"/>
      <c r="BP25" s="10"/>
      <c r="BQ25" s="51" t="s">
        <v>133</v>
      </c>
      <c r="BR25" s="8"/>
      <c r="BS25" s="9" t="s">
        <v>3</v>
      </c>
      <c r="BT25" s="85" t="s">
        <v>129</v>
      </c>
      <c r="BV25" s="166"/>
      <c r="BW25" s="22"/>
      <c r="BX25" s="22"/>
      <c r="BY25" s="167"/>
      <c r="CC25" s="166"/>
      <c r="CD25" s="167"/>
    </row>
    <row r="26" spans="1:83" ht="15.75" customHeight="1" thickBot="1" x14ac:dyDescent="0.3">
      <c r="A26" s="85"/>
      <c r="C26" s="23"/>
      <c r="D26" s="25"/>
      <c r="E26" s="258"/>
      <c r="F26" s="259"/>
      <c r="G26" s="260"/>
      <c r="H26" s="24"/>
      <c r="I26" s="24"/>
      <c r="J26" s="24"/>
      <c r="K26" s="24"/>
      <c r="L26" s="24"/>
      <c r="M26" s="24"/>
      <c r="N26" s="24"/>
      <c r="O26" s="24"/>
      <c r="P26" s="24"/>
      <c r="Q26" s="39"/>
      <c r="R26" s="39"/>
      <c r="S26" s="39"/>
      <c r="T26" s="24"/>
      <c r="U26" s="24"/>
      <c r="V26" s="24"/>
      <c r="W26" s="24"/>
      <c r="X26" s="24"/>
      <c r="Y26" s="24"/>
      <c r="Z26" s="24"/>
      <c r="AA26" s="24"/>
      <c r="AB26" s="24"/>
      <c r="AC26" s="39"/>
      <c r="AD26" s="39"/>
      <c r="AE26" s="39"/>
      <c r="AF26" s="24"/>
      <c r="AG26" s="24"/>
      <c r="AH26" s="24"/>
      <c r="AI26" s="24"/>
      <c r="AJ26" s="24"/>
      <c r="AK26" s="24"/>
      <c r="AL26" s="24"/>
      <c r="AM26" s="24"/>
      <c r="AN26" s="24"/>
      <c r="AO26" s="24"/>
      <c r="AP26" s="35"/>
      <c r="AQ26" s="35"/>
      <c r="AR26" s="35"/>
      <c r="AS26" s="39"/>
      <c r="AT26" s="39"/>
      <c r="AU26" s="39"/>
      <c r="AV26" s="25"/>
      <c r="AW26" s="25"/>
      <c r="AX26" s="25"/>
      <c r="AY26" s="25"/>
      <c r="AZ26" s="32"/>
      <c r="BA26" s="32"/>
      <c r="BB26" s="32"/>
      <c r="BC26" s="32"/>
      <c r="BD26" s="32"/>
      <c r="BE26" s="32"/>
      <c r="BF26" s="32"/>
      <c r="BG26" s="10"/>
      <c r="BH26" s="10"/>
      <c r="BI26" s="10"/>
      <c r="BJ26" s="10"/>
      <c r="BK26" s="10"/>
      <c r="BL26" s="10"/>
      <c r="BM26" s="10"/>
      <c r="BN26" s="10"/>
      <c r="BO26" s="10"/>
      <c r="BP26" s="10"/>
      <c r="BQ26" s="51"/>
      <c r="BR26" s="8"/>
      <c r="BT26" s="85"/>
      <c r="BV26" s="166"/>
      <c r="BW26" s="22"/>
      <c r="BX26" s="22"/>
      <c r="BY26" s="167"/>
      <c r="CC26" s="166"/>
      <c r="CD26" s="167"/>
    </row>
    <row r="27" spans="1:83" ht="15.75" customHeight="1" thickBot="1" x14ac:dyDescent="0.3">
      <c r="A27" s="85"/>
      <c r="C27" s="23"/>
      <c r="D27" s="25"/>
      <c r="E27" s="39"/>
      <c r="F27" s="39"/>
      <c r="G27" s="39"/>
      <c r="H27" s="24"/>
      <c r="I27" s="24"/>
      <c r="J27" s="24"/>
      <c r="K27" s="24"/>
      <c r="L27" s="24"/>
      <c r="M27" s="24"/>
      <c r="N27" s="24"/>
      <c r="O27" s="24"/>
      <c r="P27" s="24"/>
      <c r="Q27" s="39"/>
      <c r="R27" s="39"/>
      <c r="S27" s="39"/>
      <c r="T27" s="24"/>
      <c r="U27" s="24"/>
      <c r="V27" s="24"/>
      <c r="W27" s="24"/>
      <c r="X27" s="24"/>
      <c r="Y27" s="24"/>
      <c r="Z27" s="24"/>
      <c r="AA27" s="24"/>
      <c r="AB27" s="24"/>
      <c r="AC27" s="39"/>
      <c r="AD27" s="39"/>
      <c r="AE27" s="39"/>
      <c r="AF27" s="24"/>
      <c r="AG27" s="24"/>
      <c r="AH27" s="24"/>
      <c r="AI27" s="24"/>
      <c r="AJ27" s="24"/>
      <c r="AK27" s="24"/>
      <c r="AL27" s="24"/>
      <c r="AM27" s="24"/>
      <c r="AN27" s="24"/>
      <c r="AO27" s="24"/>
      <c r="AP27" s="35"/>
      <c r="AQ27" s="35"/>
      <c r="AR27" s="35"/>
      <c r="AS27" s="39"/>
      <c r="AT27" s="39"/>
      <c r="AU27" s="39"/>
      <c r="AV27" s="25"/>
      <c r="AW27" s="25"/>
      <c r="AX27" s="25"/>
      <c r="AY27" s="25"/>
      <c r="AZ27" s="32"/>
      <c r="BA27" s="32"/>
      <c r="BB27" s="32"/>
      <c r="BC27" s="32"/>
      <c r="BD27" s="32"/>
      <c r="BE27" s="32"/>
      <c r="BF27" s="32"/>
      <c r="BG27" s="10"/>
      <c r="BH27" s="10"/>
      <c r="BI27" s="10"/>
      <c r="BJ27" s="10"/>
      <c r="BK27" s="10"/>
      <c r="BL27" s="10"/>
      <c r="BM27" s="10"/>
      <c r="BN27" s="10"/>
      <c r="BO27" s="10"/>
      <c r="BP27" s="10"/>
      <c r="BQ27" s="51"/>
      <c r="BR27" s="8"/>
      <c r="BT27" s="85"/>
      <c r="BV27" s="166"/>
      <c r="BW27" s="22"/>
      <c r="BX27" s="22"/>
      <c r="BY27" s="167"/>
      <c r="CC27" s="166"/>
      <c r="CD27" s="167"/>
    </row>
    <row r="28" spans="1:83" ht="158.25" customHeight="1" x14ac:dyDescent="0.3">
      <c r="A28" s="28" t="s">
        <v>178</v>
      </c>
      <c r="C28" s="86" t="s">
        <v>114</v>
      </c>
      <c r="D28" s="88" t="s">
        <v>115</v>
      </c>
      <c r="E28" s="83" t="s">
        <v>116</v>
      </c>
      <c r="F28" s="199" t="s">
        <v>221</v>
      </c>
      <c r="G28" s="248" t="s">
        <v>222</v>
      </c>
      <c r="H28" s="108" t="s">
        <v>106</v>
      </c>
      <c r="I28" s="118" t="s">
        <v>221</v>
      </c>
      <c r="J28" s="118" t="s">
        <v>222</v>
      </c>
      <c r="K28" s="240" t="s">
        <v>172</v>
      </c>
      <c r="L28" s="118" t="s">
        <v>221</v>
      </c>
      <c r="M28" s="118" t="s">
        <v>222</v>
      </c>
      <c r="N28" s="240" t="s">
        <v>219</v>
      </c>
      <c r="O28" s="118" t="s">
        <v>221</v>
      </c>
      <c r="P28" s="118" t="s">
        <v>222</v>
      </c>
      <c r="Q28" s="83" t="s">
        <v>116</v>
      </c>
      <c r="R28" s="199" t="s">
        <v>221</v>
      </c>
      <c r="S28" s="248" t="s">
        <v>222</v>
      </c>
      <c r="T28" s="238" t="s">
        <v>106</v>
      </c>
      <c r="U28" s="118" t="s">
        <v>221</v>
      </c>
      <c r="V28" s="118" t="s">
        <v>222</v>
      </c>
      <c r="W28" s="240" t="s">
        <v>172</v>
      </c>
      <c r="X28" s="118" t="s">
        <v>221</v>
      </c>
      <c r="Y28" s="118" t="s">
        <v>222</v>
      </c>
      <c r="Z28" s="240" t="s">
        <v>219</v>
      </c>
      <c r="AA28" s="118" t="s">
        <v>221</v>
      </c>
      <c r="AB28" s="122" t="s">
        <v>222</v>
      </c>
      <c r="AC28" s="83" t="s">
        <v>116</v>
      </c>
      <c r="AD28" s="199" t="s">
        <v>221</v>
      </c>
      <c r="AE28" s="199" t="s">
        <v>222</v>
      </c>
      <c r="AF28" s="238" t="s">
        <v>106</v>
      </c>
      <c r="AG28" s="118" t="s">
        <v>221</v>
      </c>
      <c r="AH28" s="239" t="s">
        <v>222</v>
      </c>
      <c r="AI28" s="240" t="s">
        <v>215</v>
      </c>
      <c r="AJ28" s="118" t="s">
        <v>221</v>
      </c>
      <c r="AK28" s="239" t="s">
        <v>222</v>
      </c>
      <c r="AL28" s="240" t="s">
        <v>212</v>
      </c>
      <c r="AM28" s="118" t="s">
        <v>221</v>
      </c>
      <c r="AN28" s="122" t="s">
        <v>222</v>
      </c>
      <c r="AO28" s="30"/>
      <c r="AP28" s="206" t="s">
        <v>223</v>
      </c>
      <c r="AQ28" s="207" t="s">
        <v>221</v>
      </c>
      <c r="AR28" s="208" t="s">
        <v>222</v>
      </c>
      <c r="AS28" s="26"/>
      <c r="AT28" s="26"/>
      <c r="AU28" s="26"/>
      <c r="AV28" s="83" t="s">
        <v>184</v>
      </c>
      <c r="AW28" s="199" t="s">
        <v>221</v>
      </c>
      <c r="AX28" s="204" t="s">
        <v>222</v>
      </c>
      <c r="AY28" s="88"/>
      <c r="AZ28" s="83" t="s">
        <v>182</v>
      </c>
      <c r="BA28" s="199" t="s">
        <v>221</v>
      </c>
      <c r="BB28" s="204" t="s">
        <v>222</v>
      </c>
      <c r="BC28" s="16"/>
      <c r="BD28" s="83" t="s">
        <v>183</v>
      </c>
      <c r="BE28" s="199" t="s">
        <v>221</v>
      </c>
      <c r="BF28" s="204" t="s">
        <v>222</v>
      </c>
      <c r="BG28" s="16"/>
      <c r="BH28" s="227"/>
      <c r="BI28" s="227"/>
      <c r="BL28" s="89"/>
      <c r="BM28" s="89"/>
      <c r="BN28" s="9"/>
      <c r="BO28" s="9"/>
      <c r="BP28" s="9"/>
      <c r="BQ28" s="86" t="s">
        <v>125</v>
      </c>
      <c r="BR28" s="96" t="s">
        <v>126</v>
      </c>
      <c r="BS28" s="93" t="s">
        <v>127</v>
      </c>
      <c r="BT28" s="89" t="s">
        <v>128</v>
      </c>
      <c r="BV28" s="166"/>
      <c r="BW28" s="22"/>
      <c r="BX28" s="22"/>
      <c r="BY28" s="167"/>
      <c r="CC28" s="166"/>
      <c r="CD28" s="167"/>
    </row>
    <row r="29" spans="1:83" s="22" customFormat="1" ht="15" customHeight="1" x14ac:dyDescent="0.25">
      <c r="A29" s="129" t="s">
        <v>15</v>
      </c>
      <c r="B29" s="135" t="s">
        <v>0</v>
      </c>
      <c r="C29" s="23">
        <f>($B$2/'Age Structure'!C5)*'Age Structure'!C6*(11/12)</f>
        <v>0</v>
      </c>
      <c r="D29" s="23">
        <f>C29/100000*BR29</f>
        <v>0</v>
      </c>
      <c r="E29" s="84" t="str">
        <f>IF($E$5="","",((AZ29-1)/AZ29)*$D$29)</f>
        <v/>
      </c>
      <c r="F29" s="23" t="str">
        <f>IF($E$5="","",((BA29-1)/BA29)*$D$29)</f>
        <v/>
      </c>
      <c r="G29" s="247" t="str">
        <f>IF($E$5="","",((BB29-1)/BB29)*$D$29)</f>
        <v/>
      </c>
      <c r="H29" s="119" t="str">
        <f>IF($E$5="","",(E29/D29)*100)</f>
        <v/>
      </c>
      <c r="I29" s="119" t="str">
        <f>IF($E$5="","",(F29/D29)*100)</f>
        <v/>
      </c>
      <c r="J29" s="119" t="str">
        <f>IF($E$5="","",(G29/D29)*100)</f>
        <v/>
      </c>
      <c r="K29" s="236" t="str">
        <f>IF($E$5="","",E29*BX29)</f>
        <v/>
      </c>
      <c r="L29" s="119" t="str">
        <f>IF($E$5="","",F29*BX29)</f>
        <v/>
      </c>
      <c r="M29" s="119" t="str">
        <f>IF($E$5="","",G29*BX29)</f>
        <v/>
      </c>
      <c r="N29" s="236"/>
      <c r="O29" s="119"/>
      <c r="P29" s="119"/>
      <c r="Q29" s="84" t="str">
        <f>IF($Q$5="","",((BD29-1)/BD29)*D29)</f>
        <v/>
      </c>
      <c r="R29" s="23" t="str">
        <f>IF($Q$5="","",((BE29-1)/BE29)*D29)</f>
        <v/>
      </c>
      <c r="S29" s="247" t="str">
        <f>IF($Q$5="","",((BF29-1)/BF29)*D29)</f>
        <v/>
      </c>
      <c r="T29" s="236" t="str">
        <f>IF($Q$5="","",(Q29/$D29)*100)</f>
        <v/>
      </c>
      <c r="U29" s="119" t="str">
        <f>IF($Q$5="","",(R29/$D29)*100)</f>
        <v/>
      </c>
      <c r="V29" s="119" t="str">
        <f>IF($Q$5="","",(S29/$D29)*100)</f>
        <v/>
      </c>
      <c r="W29" s="236" t="str">
        <f>IF($Q$5="","",Q29*$BX$29)</f>
        <v/>
      </c>
      <c r="X29" s="119" t="str">
        <f>IF($Q$5="","",R29*$BX$29)</f>
        <v/>
      </c>
      <c r="Y29" s="119" t="str">
        <f>IF($Q$5="","",S29*$BX$29)</f>
        <v/>
      </c>
      <c r="Z29" s="236"/>
      <c r="AA29" s="119"/>
      <c r="AB29" s="123"/>
      <c r="AC29" s="84" t="str">
        <f t="shared" ref="AC29:AH29" si="56">IF($AC$5="","",E29-Q29)</f>
        <v/>
      </c>
      <c r="AD29" s="23" t="str">
        <f t="shared" si="56"/>
        <v/>
      </c>
      <c r="AE29" s="23" t="str">
        <f t="shared" si="56"/>
        <v/>
      </c>
      <c r="AF29" s="246" t="str">
        <f t="shared" si="56"/>
        <v/>
      </c>
      <c r="AG29" s="23" t="str">
        <f t="shared" si="56"/>
        <v/>
      </c>
      <c r="AH29" s="247" t="str">
        <f t="shared" si="56"/>
        <v/>
      </c>
      <c r="AI29" s="244" t="str">
        <f>IF($AC$5="","",AC29*$BX$29)</f>
        <v/>
      </c>
      <c r="AJ29" s="34" t="str">
        <f>IF($AC$5="","",AD29*$BX$29)</f>
        <v/>
      </c>
      <c r="AK29" s="245" t="str">
        <f>IF($AC$5="","",AE29*$BX$29)</f>
        <v/>
      </c>
      <c r="AL29" s="244"/>
      <c r="AM29" s="34"/>
      <c r="AN29" s="125"/>
      <c r="AO29" s="24"/>
      <c r="AP29" s="266">
        <v>1.04</v>
      </c>
      <c r="AQ29" s="202">
        <v>1.02</v>
      </c>
      <c r="AR29" s="267">
        <v>1.07</v>
      </c>
      <c r="AS29" s="23"/>
      <c r="AT29" s="23"/>
      <c r="AU29" s="23"/>
      <c r="AV29" s="219">
        <f>LN(AP29)/10</f>
        <v>3.9220713153281326E-3</v>
      </c>
      <c r="AW29" s="36">
        <f>LN(AQ29)/10</f>
        <v>1.9802627296179728E-3</v>
      </c>
      <c r="AX29" s="217">
        <f>LN(AR29)/10</f>
        <v>6.7658648473814861E-3</v>
      </c>
      <c r="AY29" s="36"/>
      <c r="AZ29" s="224" t="str">
        <f>IF($E$5="","",EXP($E$5*AV29))</f>
        <v/>
      </c>
      <c r="BA29" s="35" t="str">
        <f>IF($E$5="","",EXP($E$5*AW29))</f>
        <v/>
      </c>
      <c r="BB29" s="222" t="str">
        <f>IF($E$5="","",EXP($E$5*AX29))</f>
        <v/>
      </c>
      <c r="BD29" s="224" t="str">
        <f>IF($Q$5="","",EXP($Q$5*AV29))</f>
        <v/>
      </c>
      <c r="BE29" s="35" t="str">
        <f>IF($Q$5="","",EXP($Q$5*AW29))</f>
        <v/>
      </c>
      <c r="BF29" s="222" t="str">
        <f>IF($Q$5="","",EXP($Q$5*AX29))</f>
        <v/>
      </c>
      <c r="BH29" s="228"/>
      <c r="BI29" s="228"/>
      <c r="BL29" s="136"/>
      <c r="BM29" s="136"/>
      <c r="BQ29" s="51" t="s">
        <v>181</v>
      </c>
      <c r="BR29" s="188">
        <f>'Input and Results'!I34</f>
        <v>0</v>
      </c>
      <c r="BS29" s="129" t="s">
        <v>135</v>
      </c>
      <c r="BT29" s="136" t="s">
        <v>154</v>
      </c>
      <c r="BV29" s="191">
        <v>1</v>
      </c>
      <c r="BW29" s="192">
        <v>80</v>
      </c>
      <c r="BX29" s="192">
        <v>80</v>
      </c>
      <c r="BY29" s="162" t="s">
        <v>166</v>
      </c>
      <c r="CC29" s="166">
        <v>67500</v>
      </c>
      <c r="CD29" s="429" t="s">
        <v>208</v>
      </c>
      <c r="CE29" s="129" t="s">
        <v>205</v>
      </c>
    </row>
    <row r="30" spans="1:83" x14ac:dyDescent="0.25">
      <c r="A30" s="111"/>
      <c r="C30" s="16"/>
      <c r="E30" s="151"/>
      <c r="F30" s="23"/>
      <c r="G30" s="276"/>
      <c r="H30" s="322"/>
      <c r="I30" s="322"/>
      <c r="J30" s="322"/>
      <c r="K30" s="277"/>
      <c r="N30" s="236"/>
      <c r="O30" s="119"/>
      <c r="P30" s="119"/>
      <c r="Q30" s="153"/>
      <c r="S30" s="278"/>
      <c r="T30" s="326"/>
      <c r="U30" s="119"/>
      <c r="V30" s="119"/>
      <c r="W30" s="277"/>
      <c r="Z30" s="236"/>
      <c r="AA30" s="119"/>
      <c r="AB30" s="123"/>
      <c r="AC30" s="154"/>
      <c r="AD30" s="99"/>
      <c r="AE30" s="99"/>
      <c r="AF30" s="277"/>
      <c r="AH30" s="278"/>
      <c r="AI30" s="277"/>
      <c r="AK30" s="278"/>
      <c r="AL30" s="244"/>
      <c r="AM30" s="34"/>
      <c r="AN30" s="125"/>
      <c r="AP30" s="268"/>
      <c r="AQ30" s="203"/>
      <c r="AR30" s="269"/>
      <c r="AS30" s="16"/>
      <c r="AT30" s="16"/>
      <c r="AU30" s="16"/>
      <c r="AV30" s="151"/>
      <c r="AW30" s="16"/>
      <c r="AX30" s="231"/>
      <c r="AZ30" s="151"/>
      <c r="BA30" s="16"/>
      <c r="BB30" s="231"/>
      <c r="BC30" s="16"/>
      <c r="BD30" s="151"/>
      <c r="BE30" s="16"/>
      <c r="BF30" s="231"/>
      <c r="BG30" s="16"/>
      <c r="BH30" s="16"/>
      <c r="BI30" s="16"/>
      <c r="BL30" s="9"/>
      <c r="BM30" s="9"/>
      <c r="BN30" s="9"/>
      <c r="BO30" s="9"/>
      <c r="BP30" s="9"/>
      <c r="BR30" s="155"/>
      <c r="BV30" s="166"/>
      <c r="BW30" s="22"/>
      <c r="BX30" s="22"/>
      <c r="BY30" s="167"/>
      <c r="CC30" s="166"/>
      <c r="CD30" s="430"/>
    </row>
    <row r="31" spans="1:83" x14ac:dyDescent="0.25">
      <c r="A31" s="85" t="s">
        <v>174</v>
      </c>
      <c r="B31" s="85" t="s">
        <v>0</v>
      </c>
      <c r="C31" s="127">
        <f>($B$2/'Age Structure'!C5)*SUM('Age Structure'!C36:C91)</f>
        <v>0</v>
      </c>
      <c r="D31" s="128">
        <f>C31/100000*BR31</f>
        <v>0</v>
      </c>
      <c r="E31" s="157" t="str">
        <f>IF($E$5="","",((AZ31-1)/AZ31)*D31)</f>
        <v/>
      </c>
      <c r="F31" s="128" t="str">
        <f>IF($E$5="","",((BA31-1)/BA31)*D31)</f>
        <v/>
      </c>
      <c r="G31" s="276" t="str">
        <f>IF($E$5="","",((BB31-1)/BB31)*D31)</f>
        <v/>
      </c>
      <c r="H31" s="322" t="str">
        <f>IF($E$5="","",(E31/D31)*100)</f>
        <v/>
      </c>
      <c r="I31" s="322" t="str">
        <f>IF($E$5="","",(F31/D31)*100)</f>
        <v/>
      </c>
      <c r="J31" s="322" t="str">
        <f>IF($E$5="","",(G31/D31)*100)</f>
        <v/>
      </c>
      <c r="K31" s="279" t="str">
        <f>IF($E$5="","",E31*10.6)</f>
        <v/>
      </c>
      <c r="L31" s="99" t="str">
        <f>IF($E$5="","",F31*10.6)</f>
        <v/>
      </c>
      <c r="M31" s="99" t="str">
        <f>IF($E$5="","",G31*10.6)</f>
        <v/>
      </c>
      <c r="N31" s="236"/>
      <c r="O31" s="119"/>
      <c r="P31" s="119"/>
      <c r="Q31" s="154" t="str">
        <f>IF($Q$5="","",((BD31-1)/BD31)*D31)</f>
        <v/>
      </c>
      <c r="R31" s="99" t="str">
        <f>IF($Q$5="","",((BE31-1)/BE31)*D31)</f>
        <v/>
      </c>
      <c r="S31" s="280" t="str">
        <f>IF($Q$5="","",((BF31-1)/BF31)*D31)</f>
        <v/>
      </c>
      <c r="T31" s="326" t="str">
        <f>IF($Q$5="","",(Q31/D31)*100)</f>
        <v/>
      </c>
      <c r="U31" s="119" t="str">
        <f>IF($Q$5="","",(R31/$D31)*100)</f>
        <v/>
      </c>
      <c r="V31" s="119" t="str">
        <f>IF($Q$5="","",(S31/$D31)*100)</f>
        <v/>
      </c>
      <c r="W31" s="279" t="str">
        <f>IF($Q$5="","",Q31*10.6)</f>
        <v/>
      </c>
      <c r="X31" s="99" t="str">
        <f>IF($Q$5="","",R31*10.6)</f>
        <v/>
      </c>
      <c r="Y31" s="99" t="str">
        <f>IF($Q$5="","",S31*10.6)</f>
        <v/>
      </c>
      <c r="Z31" s="236"/>
      <c r="AA31" s="119"/>
      <c r="AB31" s="123"/>
      <c r="AC31" s="154" t="str">
        <f t="shared" ref="AC31:AH31" si="57">IF($AC$5="","",E31-Q31)</f>
        <v/>
      </c>
      <c r="AD31" s="99" t="str">
        <f t="shared" si="57"/>
        <v/>
      </c>
      <c r="AE31" s="99" t="str">
        <f t="shared" si="57"/>
        <v/>
      </c>
      <c r="AF31" s="277" t="str">
        <f t="shared" si="57"/>
        <v/>
      </c>
      <c r="AG31" s="201" t="str">
        <f t="shared" si="57"/>
        <v/>
      </c>
      <c r="AH31" s="278" t="str">
        <f t="shared" si="57"/>
        <v/>
      </c>
      <c r="AI31" s="279" t="str">
        <f>IF($AC$5="","",AC31*10.6)</f>
        <v/>
      </c>
      <c r="AJ31" s="99" t="str">
        <f>IF($AC$5="","",AD31*10.6)</f>
        <v/>
      </c>
      <c r="AK31" s="280" t="str">
        <f>IF($AC$5="","",AE31*10.6)</f>
        <v/>
      </c>
      <c r="AL31" s="244"/>
      <c r="AM31" s="34"/>
      <c r="AN31" s="125"/>
      <c r="AP31" s="268">
        <v>1.0349999999999999</v>
      </c>
      <c r="AQ31" s="203">
        <v>1.004</v>
      </c>
      <c r="AR31" s="269">
        <v>1.0660000000000001</v>
      </c>
      <c r="AV31" s="151">
        <f>LN(AP31)/10</f>
        <v>3.4401426717332317E-3</v>
      </c>
      <c r="AW31" s="16">
        <f>LN(AQ31)/10</f>
        <v>3.9920212695374567E-4</v>
      </c>
      <c r="AX31" s="231">
        <f>LN(AR31)/10</f>
        <v>6.3913325743652858E-3</v>
      </c>
      <c r="AZ31" s="151" t="str">
        <f>IF($E$5="","",EXP($E$5*AV31))</f>
        <v/>
      </c>
      <c r="BA31" s="16" t="str">
        <f>IF($E$5="","",EXP($E$5*AW31))</f>
        <v/>
      </c>
      <c r="BB31" s="231" t="str">
        <f>IF($E$5="","",EXP($E$5*AX31))</f>
        <v/>
      </c>
      <c r="BC31" s="16"/>
      <c r="BD31" s="151" t="str">
        <f>IF($Q$5="","",EXP($Q$5*AV31))</f>
        <v/>
      </c>
      <c r="BE31" s="16" t="str">
        <f>IF($Q$5="","",EXP($Q$5*AW31))</f>
        <v/>
      </c>
      <c r="BF31" s="231" t="str">
        <f>IF($Q$5="","",EXP($Q$5*AX31))</f>
        <v/>
      </c>
      <c r="BG31" s="16"/>
      <c r="BH31" s="229"/>
      <c r="BI31" s="229"/>
      <c r="BL31" s="9"/>
      <c r="BM31" s="9"/>
      <c r="BN31" s="9"/>
      <c r="BO31" s="9"/>
      <c r="BP31" s="9"/>
      <c r="BQ31" s="105" t="s">
        <v>132</v>
      </c>
      <c r="BR31" s="426">
        <f>'Input and Results'!I36</f>
        <v>0</v>
      </c>
      <c r="BV31" s="166">
        <v>1</v>
      </c>
      <c r="BW31" s="22">
        <v>10.6</v>
      </c>
      <c r="BX31" s="22">
        <v>10.6</v>
      </c>
      <c r="BY31" s="162" t="s">
        <v>199</v>
      </c>
      <c r="CC31" s="166"/>
      <c r="CD31" s="430"/>
    </row>
    <row r="32" spans="1:83" s="22" customFormat="1" x14ac:dyDescent="0.25">
      <c r="A32" s="129" t="s">
        <v>175</v>
      </c>
      <c r="B32" s="129" t="s">
        <v>1</v>
      </c>
      <c r="C32" s="128">
        <f>($B$2/'Age Structure'!C5)*SUM('Age Structure'!C36:C91)</f>
        <v>0</v>
      </c>
      <c r="D32" s="128">
        <f>C32/100000*BR31</f>
        <v>0</v>
      </c>
      <c r="E32" s="157" t="str">
        <f>IF($E$6="","",((AZ32-1)/AZ32)*D32)</f>
        <v/>
      </c>
      <c r="F32" s="128" t="str">
        <f>IF($E$6="","",((BA32-1)/BA32)*D32)</f>
        <v/>
      </c>
      <c r="G32" s="276" t="str">
        <f>IF($E$6="","",((BB32-1)/BB32)*D32)</f>
        <v/>
      </c>
      <c r="H32" s="322" t="str">
        <f>IF($E$6="","",(E32/D32)*100)</f>
        <v/>
      </c>
      <c r="I32" s="322" t="str">
        <f>IF($E$6="","",(F32/D32)*100)</f>
        <v/>
      </c>
      <c r="J32" s="322" t="str">
        <f>IF($E$6="","",(G32/D32)*100)</f>
        <v/>
      </c>
      <c r="K32" s="279" t="str">
        <f>IF($E$6="","0",E32*10.6)</f>
        <v>0</v>
      </c>
      <c r="L32" s="99" t="str">
        <f>IF($E$6="","0",F32*10.6)</f>
        <v>0</v>
      </c>
      <c r="M32" s="99" t="str">
        <f>IF($E$6="","0",G32*10.6)</f>
        <v>0</v>
      </c>
      <c r="N32" s="236" t="str">
        <f>IF($E$6="","0",K32*67500)</f>
        <v>0</v>
      </c>
      <c r="O32" s="119" t="str">
        <f>IF($E$6="","0",L32*67500)</f>
        <v>0</v>
      </c>
      <c r="P32" s="119" t="str">
        <f>IF($E$6="","0",M32*67500)</f>
        <v>0</v>
      </c>
      <c r="Q32" s="154" t="str">
        <f>IF($Q$6="","",((BD32-1)/BD32)*D32)</f>
        <v/>
      </c>
      <c r="R32" s="99" t="str">
        <f>IF($Q$6="","",((BE32-1)/BE32)*D32)</f>
        <v/>
      </c>
      <c r="S32" s="280" t="str">
        <f>IF($Q$6="","",((BF32-1)/BF32)*D32)</f>
        <v/>
      </c>
      <c r="T32" s="326" t="str">
        <f>IF($Q$6="","",(Q32/D32)*100)</f>
        <v/>
      </c>
      <c r="U32" s="119" t="str">
        <f>IF($Q$6="","",(R32/$D32)*100)</f>
        <v/>
      </c>
      <c r="V32" s="119" t="str">
        <f>IF($Q$6="","",(S32/$D32)*100)</f>
        <v/>
      </c>
      <c r="W32" s="279" t="str">
        <f>IF($Q$6="","0",Q32*10.6)</f>
        <v>0</v>
      </c>
      <c r="X32" s="99" t="str">
        <f>IF($Q$6="","0",R32*10.6)</f>
        <v>0</v>
      </c>
      <c r="Y32" s="99" t="str">
        <f>IF($Q$6="","0",S32*10.6)</f>
        <v>0</v>
      </c>
      <c r="Z32" s="236" t="str">
        <f>IF($Q$6="","0",W32*67500)</f>
        <v>0</v>
      </c>
      <c r="AA32" s="119" t="str">
        <f>IF($Q$6="","0",X32*67500)</f>
        <v>0</v>
      </c>
      <c r="AB32" s="123" t="str">
        <f>IF($Q$6="","0",Y32*67500)</f>
        <v>0</v>
      </c>
      <c r="AC32" s="154" t="str">
        <f t="shared" ref="AC32:AH32" si="58">IF($AC$6="","",E32-Q32)</f>
        <v/>
      </c>
      <c r="AD32" s="99" t="str">
        <f t="shared" si="58"/>
        <v/>
      </c>
      <c r="AE32" s="99" t="str">
        <f t="shared" si="58"/>
        <v/>
      </c>
      <c r="AF32" s="277" t="str">
        <f t="shared" si="58"/>
        <v/>
      </c>
      <c r="AG32" s="201" t="str">
        <f t="shared" si="58"/>
        <v/>
      </c>
      <c r="AH32" s="278" t="str">
        <f t="shared" si="58"/>
        <v/>
      </c>
      <c r="AI32" s="279" t="str">
        <f>IF($AC$6="","0",AC32*10.6)</f>
        <v>0</v>
      </c>
      <c r="AJ32" s="99" t="str">
        <f>IF($AC$6="","0",AD32*10.6)</f>
        <v>0</v>
      </c>
      <c r="AK32" s="280" t="str">
        <f>IF($AC$6="","0",AE32*10.6)</f>
        <v>0</v>
      </c>
      <c r="AL32" s="244" t="str">
        <f>IF($AC$6="","0",AI32*67500)</f>
        <v>0</v>
      </c>
      <c r="AM32" s="34" t="str">
        <f>IF($AC$6="","0",AJ32*67500)</f>
        <v>0</v>
      </c>
      <c r="AN32" s="125" t="str">
        <f>IF($AC$6="","0",AK32*67500)</f>
        <v>0</v>
      </c>
      <c r="AO32" s="117"/>
      <c r="AP32" s="268">
        <v>1.0620000000000001</v>
      </c>
      <c r="AQ32" s="203">
        <v>1.0409999999999999</v>
      </c>
      <c r="AR32" s="269">
        <v>1.0840000000000001</v>
      </c>
      <c r="AS32" s="16"/>
      <c r="AT32" s="16"/>
      <c r="AU32" s="16"/>
      <c r="AV32" s="151">
        <f>LN(AP32)/10</f>
        <v>6.015392281974714E-3</v>
      </c>
      <c r="AW32" s="16">
        <f t="shared" ref="AW32:AW33" si="59">LN(AQ32)/10</f>
        <v>4.0181789632831762E-3</v>
      </c>
      <c r="AX32" s="231">
        <f t="shared" ref="AX32:AX33" si="60">LN(AR32)/10</f>
        <v>8.0657903017454548E-3</v>
      </c>
      <c r="AY32" s="16"/>
      <c r="AZ32" s="151" t="str">
        <f>IF($E$6="","",EXP($E$6*AV32))</f>
        <v/>
      </c>
      <c r="BA32" s="16" t="str">
        <f>IF($E$6="","",EXP($E$6*AW32))</f>
        <v/>
      </c>
      <c r="BB32" s="231" t="str">
        <f>IF($E$6="","",EXP($E$6*AX32))</f>
        <v/>
      </c>
      <c r="BD32" s="151" t="str">
        <f>IF($Q$6="","",EXP($Q$6*AV32))</f>
        <v/>
      </c>
      <c r="BE32" s="16" t="str">
        <f>IF($Q$6="","",EXP($Q$6*AW32))</f>
        <v/>
      </c>
      <c r="BF32" s="231" t="str">
        <f>IF($Q$6="","",EXP($Q$6*AX32))</f>
        <v/>
      </c>
      <c r="BH32" s="229"/>
      <c r="BI32" s="229"/>
      <c r="BQ32" s="105" t="s">
        <v>132</v>
      </c>
      <c r="BR32" s="426"/>
      <c r="BS32" s="129" t="s">
        <v>171</v>
      </c>
      <c r="BV32" s="166"/>
      <c r="BY32" s="167"/>
      <c r="CC32" s="166"/>
      <c r="CD32" s="430"/>
    </row>
    <row r="33" spans="1:82" x14ac:dyDescent="0.25">
      <c r="A33" s="85" t="s">
        <v>176</v>
      </c>
      <c r="B33" s="85" t="s">
        <v>2</v>
      </c>
      <c r="C33" s="127">
        <f>($B$2/'Age Structure'!C5)*SUM('Age Structure'!C36:C91)</f>
        <v>0</v>
      </c>
      <c r="D33" s="128">
        <f>C33/100000*BR31</f>
        <v>0</v>
      </c>
      <c r="E33" s="157" t="str">
        <f>IF($E$7="","",((AZ33-1)/AZ33)*D33)</f>
        <v/>
      </c>
      <c r="F33" s="128" t="str">
        <f>IF($E$7="","",((BA33-1)/BA33)*D33)</f>
        <v/>
      </c>
      <c r="G33" s="276" t="str">
        <f>IF($E$7="","",((BB33-1)/BB33)*D33)</f>
        <v/>
      </c>
      <c r="H33" s="322" t="str">
        <f>IF($E$7="","",(E33/D33)*100)</f>
        <v/>
      </c>
      <c r="I33" s="322" t="str">
        <f>IF($E$7="","",(F33/D33)*100)</f>
        <v/>
      </c>
      <c r="J33" s="322" t="str">
        <f>IF($E$7="","",(G33/D33)*100)</f>
        <v/>
      </c>
      <c r="K33" s="279" t="str">
        <f>IF($E$7="","0",E33*10.6)</f>
        <v>0</v>
      </c>
      <c r="L33" s="99" t="str">
        <f>IF($E$7="","0",F33*10.6)</f>
        <v>0</v>
      </c>
      <c r="M33" s="99" t="str">
        <f>IF($E$7="","0",G33*10.6)</f>
        <v>0</v>
      </c>
      <c r="N33" s="236" t="str">
        <f>IF($E$7="","0",K33*67500)</f>
        <v>0</v>
      </c>
      <c r="O33" s="119" t="str">
        <f>IF($E$7="","0",L33*67500)</f>
        <v>0</v>
      </c>
      <c r="P33" s="119" t="str">
        <f>IF($E$7="","0",M33*67500)</f>
        <v>0</v>
      </c>
      <c r="Q33" s="154" t="str">
        <f>IF($Q$7="","",((BD33-1)/BD33)*D33)</f>
        <v/>
      </c>
      <c r="R33" s="99" t="str">
        <f>IF($Q$7="","",((BE33-1)/BE33)*D33)</f>
        <v/>
      </c>
      <c r="S33" s="280" t="str">
        <f>IF($Q$7="","",((BF33-1)/BF33)*D33)</f>
        <v/>
      </c>
      <c r="T33" s="326" t="str">
        <f>IF($Q$7="","",(Q33/D33)*100)</f>
        <v/>
      </c>
      <c r="U33" s="119" t="str">
        <f>IF($Q$7="","",(R33/$D33)*100)</f>
        <v/>
      </c>
      <c r="V33" s="119" t="str">
        <f>IF($Q$7="","",(S33/$D33)*100)</f>
        <v/>
      </c>
      <c r="W33" s="279" t="str">
        <f>IF($Q$7="","0",Q33*10.6)</f>
        <v>0</v>
      </c>
      <c r="X33" s="99" t="str">
        <f>IF($Q$7="","0",R33*10.6)</f>
        <v>0</v>
      </c>
      <c r="Y33" s="99" t="str">
        <f>IF($Q$7="","0",S33*10.6)</f>
        <v>0</v>
      </c>
      <c r="Z33" s="236" t="str">
        <f>IF($Q$7="","0",W33*67500)</f>
        <v>0</v>
      </c>
      <c r="AA33" s="119" t="str">
        <f>IF($Q$7="","0",X33*67500)</f>
        <v>0</v>
      </c>
      <c r="AB33" s="123" t="str">
        <f>IF($Q$7="","0",Y33*67500)</f>
        <v>0</v>
      </c>
      <c r="AC33" s="154" t="str">
        <f t="shared" ref="AC33:AH33" si="61">IF($AC$7="","",E33-Q33)</f>
        <v/>
      </c>
      <c r="AD33" s="99" t="str">
        <f t="shared" si="61"/>
        <v/>
      </c>
      <c r="AE33" s="99" t="str">
        <f t="shared" si="61"/>
        <v/>
      </c>
      <c r="AF33" s="277" t="str">
        <f t="shared" si="61"/>
        <v/>
      </c>
      <c r="AG33" s="201" t="str">
        <f t="shared" si="61"/>
        <v/>
      </c>
      <c r="AH33" s="278" t="str">
        <f t="shared" si="61"/>
        <v/>
      </c>
      <c r="AI33" s="279" t="str">
        <f>IF($AC$7="","0",AC33*10.6)</f>
        <v>0</v>
      </c>
      <c r="AJ33" s="99" t="str">
        <f>IF($AC$7="","0",AD33*10.6)</f>
        <v>0</v>
      </c>
      <c r="AK33" s="280" t="str">
        <f>IF($AC$7="","0",AE33*10.6)</f>
        <v>0</v>
      </c>
      <c r="AL33" s="244" t="str">
        <f>IF($AC$7="","0",AI33*67500)</f>
        <v>0</v>
      </c>
      <c r="AM33" s="34" t="str">
        <f>IF($AC$7="","0",AJ33*67500)</f>
        <v>0</v>
      </c>
      <c r="AN33" s="125" t="str">
        <f>IF($AC$7="","0",AK33*67500)</f>
        <v>0</v>
      </c>
      <c r="AP33" s="268">
        <v>1.02</v>
      </c>
      <c r="AQ33" s="203">
        <v>1.01</v>
      </c>
      <c r="AR33" s="269">
        <v>1.03</v>
      </c>
      <c r="AV33" s="151">
        <f>LN(AP33)/10</f>
        <v>1.9802627296179728E-3</v>
      </c>
      <c r="AW33" s="16">
        <f t="shared" si="59"/>
        <v>9.9503308531680916E-4</v>
      </c>
      <c r="AX33" s="231">
        <f t="shared" si="60"/>
        <v>2.955880224154443E-3</v>
      </c>
      <c r="AZ33" s="151" t="str">
        <f>IF($E$7="","",EXP($E$7*AV33))</f>
        <v/>
      </c>
      <c r="BA33" s="16" t="str">
        <f>IF($E$7="","",EXP($E$7*AW33))</f>
        <v/>
      </c>
      <c r="BB33" s="231" t="str">
        <f>IF($E$7="","",EXP($E$7*AX33))</f>
        <v/>
      </c>
      <c r="BC33" s="16"/>
      <c r="BD33" s="151" t="str">
        <f>IF($Q$7="","",EXP($Q$7*AV33))</f>
        <v/>
      </c>
      <c r="BE33" s="16" t="str">
        <f>IF($Q$7="","",EXP($Q$7*AW33))</f>
        <v/>
      </c>
      <c r="BF33" s="231" t="str">
        <f>IF($Q$7="","",EXP($Q$7*AX33))</f>
        <v/>
      </c>
      <c r="BG33" s="16"/>
      <c r="BH33" s="229"/>
      <c r="BI33" s="229"/>
      <c r="BL33" s="9"/>
      <c r="BM33" s="9"/>
      <c r="BN33" s="9"/>
      <c r="BO33" s="9"/>
      <c r="BP33" s="9"/>
      <c r="BQ33" s="197" t="s">
        <v>198</v>
      </c>
      <c r="BR33" s="426"/>
      <c r="BV33" s="166"/>
      <c r="BW33" s="22"/>
      <c r="BX33" s="22"/>
      <c r="BY33" s="167"/>
      <c r="BZ33" s="22"/>
      <c r="CC33" s="166"/>
      <c r="CD33" s="430"/>
    </row>
    <row r="34" spans="1:82" ht="15.75" thickBot="1" x14ac:dyDescent="0.3">
      <c r="A34" s="85" t="s">
        <v>201</v>
      </c>
      <c r="B34" s="85" t="s">
        <v>180</v>
      </c>
      <c r="C34" s="127">
        <f>($B$2/'Age Structure'!C5)*SUM('Age Structure'!C36:C91)</f>
        <v>0</v>
      </c>
      <c r="D34" s="128">
        <f>C34/100000*BR31</f>
        <v>0</v>
      </c>
      <c r="E34" s="158" t="str">
        <f>IF($E$8="","",((AZ34-1)/AZ34)*D34)</f>
        <v/>
      </c>
      <c r="F34" s="235" t="str">
        <f>IF($E$8="","",((BA34-1)/BA34)*D34)</f>
        <v/>
      </c>
      <c r="G34" s="284" t="str">
        <f>IF($E$8="","",((BB34-1)/BB34)*D34)</f>
        <v/>
      </c>
      <c r="H34" s="323" t="str">
        <f>IF($E$7="","",(E34/D34)*100)</f>
        <v/>
      </c>
      <c r="I34" s="323" t="str">
        <f>IF($E$7="","",(F34/D34)*100)</f>
        <v/>
      </c>
      <c r="J34" s="323" t="str">
        <f>IF($E$7="","",(G34/D34)*100)</f>
        <v/>
      </c>
      <c r="K34" s="285" t="str">
        <f>IF($E$8="","",E34*10.6)</f>
        <v/>
      </c>
      <c r="L34" s="190" t="str">
        <f>IF($E$8="","",F34*10.6)</f>
        <v/>
      </c>
      <c r="M34" s="190" t="str">
        <f>IF($E$8="","",G34*10.6)</f>
        <v/>
      </c>
      <c r="N34" s="241"/>
      <c r="O34" s="120"/>
      <c r="P34" s="120"/>
      <c r="Q34" s="156" t="str">
        <f>IF($Q$8="","",((BD34-1)/BD34)*D34)</f>
        <v/>
      </c>
      <c r="R34" s="190" t="str">
        <f>IF($Q$8="","",((BE34-1)/BE34)*D34)</f>
        <v/>
      </c>
      <c r="S34" s="286" t="str">
        <f>IF($Q$8="","",((BF34-1)/BF34)*D34)</f>
        <v/>
      </c>
      <c r="T34" s="327" t="str">
        <f>IF($Q$8="","",(Q34/D34)*100)</f>
        <v/>
      </c>
      <c r="U34" s="120" t="str">
        <f>IF($Q$8="","",(R34/$D34)*100)</f>
        <v/>
      </c>
      <c r="V34" s="120" t="str">
        <f>IF($Q$8="","",(S34/$D34)*100)</f>
        <v/>
      </c>
      <c r="W34" s="285" t="str">
        <f>IF($Q$8="","",Q34*10.6)</f>
        <v/>
      </c>
      <c r="X34" s="190" t="str">
        <f>IF($Q$8="","",R34*10.6)</f>
        <v/>
      </c>
      <c r="Y34" s="190" t="str">
        <f>IF($Q$8="","",S34*10.6)</f>
        <v/>
      </c>
      <c r="Z34" s="241"/>
      <c r="AA34" s="120"/>
      <c r="AB34" s="124"/>
      <c r="AC34" s="156" t="str">
        <f t="shared" ref="AC34:AH34" si="62">IF($AC$8="","",E34-Q34)</f>
        <v/>
      </c>
      <c r="AD34" s="190" t="str">
        <f t="shared" si="62"/>
        <v/>
      </c>
      <c r="AE34" s="190" t="str">
        <f t="shared" si="62"/>
        <v/>
      </c>
      <c r="AF34" s="287" t="str">
        <f t="shared" si="62"/>
        <v/>
      </c>
      <c r="AG34" s="152" t="str">
        <f t="shared" si="62"/>
        <v/>
      </c>
      <c r="AH34" s="288" t="str">
        <f t="shared" si="62"/>
        <v/>
      </c>
      <c r="AI34" s="285" t="str">
        <f>IF($AC$8="","",AC34*10.6)</f>
        <v/>
      </c>
      <c r="AJ34" s="190" t="str">
        <f>IF($AC$8="","",AD34*10.6)</f>
        <v/>
      </c>
      <c r="AK34" s="190" t="str">
        <f>IF($AC$8="","",AE34*10.6)</f>
        <v/>
      </c>
      <c r="AL34" s="250"/>
      <c r="AM34" s="200"/>
      <c r="AN34" s="126"/>
      <c r="AP34" s="270">
        <v>1.0609999999999999</v>
      </c>
      <c r="AQ34" s="271">
        <v>1.0489999999999999</v>
      </c>
      <c r="AR34" s="272">
        <v>1.073</v>
      </c>
      <c r="AV34" s="275">
        <f>LN(AP34)</f>
        <v>5.9211859631846032E-2</v>
      </c>
      <c r="AW34" s="273">
        <f>LN(AQ34)</f>
        <v>4.7837329414160058E-2</v>
      </c>
      <c r="AX34" s="274">
        <f>LN(AR34)</f>
        <v>7.045846364856137E-2</v>
      </c>
      <c r="AZ34" s="275" t="str">
        <f>IF($E$8="","",EXP($E$8*AV34))</f>
        <v/>
      </c>
      <c r="BA34" s="273" t="str">
        <f>IF($E$8="","",EXP($E$8*AW34))</f>
        <v/>
      </c>
      <c r="BB34" s="274" t="str">
        <f>IF($E$8="","",EXP($E$8*AX34))</f>
        <v/>
      </c>
      <c r="BC34" s="16"/>
      <c r="BD34" s="275" t="str">
        <f>IF($Q$8="","",EXP($Q$8*AV34))</f>
        <v/>
      </c>
      <c r="BE34" s="273" t="str">
        <f>IF($Q$8="","",EXP($Q$8*AW34))</f>
        <v/>
      </c>
      <c r="BF34" s="274" t="str">
        <f>IF($Q$8="","",EXP($Q$8*AX34))</f>
        <v/>
      </c>
      <c r="BG34" s="16"/>
      <c r="BH34" s="229"/>
      <c r="BI34" s="229"/>
      <c r="BJ34" s="9"/>
      <c r="BK34" s="9"/>
      <c r="BL34" s="9"/>
      <c r="BM34" s="9"/>
      <c r="BN34" s="9"/>
      <c r="BO34" s="9"/>
      <c r="BP34" s="9"/>
      <c r="BQ34" s="105" t="s">
        <v>132</v>
      </c>
      <c r="BR34" s="427"/>
      <c r="BV34" s="168"/>
      <c r="BW34" s="169"/>
      <c r="BX34" s="169"/>
      <c r="BY34" s="170"/>
      <c r="BZ34" s="22"/>
      <c r="CC34" s="168"/>
      <c r="CD34" s="431"/>
    </row>
    <row r="35" spans="1:82" ht="15.75" customHeight="1" thickBot="1" x14ac:dyDescent="0.3">
      <c r="A35" s="111" t="s">
        <v>288</v>
      </c>
      <c r="C35" s="23"/>
      <c r="D35" s="25"/>
      <c r="E35" s="34"/>
      <c r="F35" s="34"/>
      <c r="G35" s="34"/>
      <c r="H35" s="24"/>
      <c r="I35" s="24"/>
      <c r="J35" s="24"/>
      <c r="K35" s="281">
        <f t="shared" ref="K35:P35" si="63">SUM(K22,K32:K33)</f>
        <v>0</v>
      </c>
      <c r="L35" s="282">
        <f t="shared" si="63"/>
        <v>0</v>
      </c>
      <c r="M35" s="282">
        <f t="shared" si="63"/>
        <v>0</v>
      </c>
      <c r="N35" s="281">
        <f t="shared" si="63"/>
        <v>0</v>
      </c>
      <c r="O35" s="282">
        <f t="shared" si="63"/>
        <v>0</v>
      </c>
      <c r="P35" s="283">
        <f t="shared" si="63"/>
        <v>0</v>
      </c>
      <c r="Q35" s="24"/>
      <c r="R35" s="24"/>
      <c r="S35" s="24"/>
      <c r="T35" s="24"/>
      <c r="U35" s="24"/>
      <c r="V35" s="24"/>
      <c r="W35" s="281">
        <f>SUM(W22,W32:W33)</f>
        <v>0</v>
      </c>
      <c r="X35" s="282">
        <f>SUM(X22,X32:X33)</f>
        <v>0</v>
      </c>
      <c r="Y35" s="282">
        <f>SUM(Y22,Y32:Y33)</f>
        <v>0</v>
      </c>
      <c r="Z35" s="281">
        <f>SUM(Z22,Z32,Z33)</f>
        <v>0</v>
      </c>
      <c r="AA35" s="282">
        <f>SUM(AA22,AA32,AA33)</f>
        <v>0</v>
      </c>
      <c r="AB35" s="283">
        <f>SUM(AB22,AB32,AB33)</f>
        <v>0</v>
      </c>
      <c r="AC35" s="24"/>
      <c r="AD35" s="24"/>
      <c r="AE35" s="24"/>
      <c r="AF35" s="24"/>
      <c r="AG35" s="24"/>
      <c r="AH35" s="24"/>
      <c r="AI35" s="281">
        <f>SUM(AI22,AI32:AI33)</f>
        <v>0</v>
      </c>
      <c r="AJ35" s="282">
        <f>SUM(AJ22,AJ32:AJ33)</f>
        <v>0</v>
      </c>
      <c r="AK35" s="283">
        <f>SUM(AK22,AK32:AK33)</f>
        <v>0</v>
      </c>
      <c r="AL35" s="281">
        <f>SUM(AL22,AL32,AL33)</f>
        <v>0</v>
      </c>
      <c r="AM35" s="282">
        <f>SUM(AM22,AM32,AM33)</f>
        <v>0</v>
      </c>
      <c r="AN35" s="283">
        <f>SUM(AN22,AN32,AN33)</f>
        <v>0</v>
      </c>
      <c r="AO35" s="24"/>
      <c r="AP35" s="35"/>
      <c r="AQ35" s="35"/>
      <c r="AR35" s="35"/>
      <c r="AS35" s="35"/>
      <c r="AT35" s="35"/>
      <c r="AU35" s="35"/>
      <c r="AV35" s="25"/>
      <c r="AW35" s="25"/>
      <c r="AX35" s="25"/>
      <c r="AY35" s="25"/>
      <c r="AZ35" s="35"/>
      <c r="BA35" s="35"/>
      <c r="BB35" s="35"/>
      <c r="BC35" s="35"/>
      <c r="BD35" s="35"/>
      <c r="BE35" s="35"/>
      <c r="BF35" s="35"/>
      <c r="BG35" s="25"/>
      <c r="BH35" s="25"/>
      <c r="BI35" s="10"/>
      <c r="BJ35" s="10"/>
      <c r="BK35" s="10"/>
      <c r="BL35" s="10"/>
      <c r="BM35" s="10"/>
      <c r="BN35" s="10"/>
      <c r="BO35" s="10"/>
      <c r="BP35" s="10"/>
      <c r="BQ35" s="11"/>
      <c r="BR35" s="11"/>
    </row>
    <row r="36" spans="1:82" ht="90" customHeight="1" x14ac:dyDescent="0.3">
      <c r="A36" s="28" t="s">
        <v>130</v>
      </c>
      <c r="C36" s="86" t="s">
        <v>114</v>
      </c>
      <c r="D36" s="29"/>
      <c r="E36" s="263" t="s">
        <v>187</v>
      </c>
      <c r="F36" s="264" t="s">
        <v>221</v>
      </c>
      <c r="G36" s="265" t="s">
        <v>222</v>
      </c>
      <c r="H36" s="88"/>
      <c r="I36" s="88"/>
      <c r="J36" s="88"/>
      <c r="K36" s="29"/>
      <c r="L36" s="29"/>
      <c r="M36" s="29"/>
      <c r="N36" s="29"/>
      <c r="O36" s="29"/>
      <c r="P36" s="29"/>
      <c r="Q36" s="263" t="s">
        <v>187</v>
      </c>
      <c r="R36" s="264" t="s">
        <v>221</v>
      </c>
      <c r="S36" s="265" t="s">
        <v>222</v>
      </c>
      <c r="T36" s="88"/>
      <c r="U36" s="88"/>
      <c r="V36" s="88"/>
      <c r="W36" s="29"/>
      <c r="X36" s="29"/>
      <c r="Y36" s="29"/>
      <c r="Z36" s="29"/>
      <c r="AA36" s="29"/>
      <c r="AB36" s="29"/>
      <c r="AC36" s="263" t="s">
        <v>210</v>
      </c>
      <c r="AD36" s="264" t="s">
        <v>221</v>
      </c>
      <c r="AE36" s="265" t="s">
        <v>222</v>
      </c>
      <c r="AF36" s="88"/>
      <c r="AG36" s="88"/>
      <c r="AH36" s="88"/>
      <c r="AI36" s="29"/>
      <c r="AJ36" s="29"/>
      <c r="AK36" s="29"/>
      <c r="AL36" s="29"/>
      <c r="AM36" s="29"/>
      <c r="AN36" s="29"/>
      <c r="AP36" s="206" t="s">
        <v>223</v>
      </c>
      <c r="AQ36" s="264" t="s">
        <v>221</v>
      </c>
      <c r="AR36" s="265" t="s">
        <v>222</v>
      </c>
      <c r="AS36" s="35"/>
      <c r="AT36" s="263" t="s">
        <v>224</v>
      </c>
      <c r="AU36" s="294" t="s">
        <v>221</v>
      </c>
      <c r="AV36" s="295" t="s">
        <v>222</v>
      </c>
      <c r="AW36" s="29"/>
      <c r="AX36" s="29"/>
      <c r="AY36" s="29"/>
      <c r="AZ36" s="26"/>
      <c r="BA36" s="26"/>
      <c r="BB36" s="26"/>
      <c r="BC36" s="26"/>
      <c r="BD36" s="26"/>
      <c r="BE36" s="26"/>
      <c r="BF36" s="26"/>
      <c r="BG36" s="29"/>
      <c r="BH36" s="29"/>
      <c r="BI36" s="29"/>
      <c r="BJ36" s="26"/>
      <c r="BK36" s="26"/>
      <c r="BL36" s="26"/>
      <c r="BM36" s="26"/>
      <c r="BN36" s="29"/>
      <c r="BO36" s="29"/>
      <c r="BP36" s="29"/>
      <c r="BQ36" s="11"/>
      <c r="BR36" s="11"/>
    </row>
    <row r="37" spans="1:82" ht="15.75" customHeight="1" x14ac:dyDescent="0.25">
      <c r="A37" s="193" t="s">
        <v>189</v>
      </c>
      <c r="B37" s="9" t="s">
        <v>0</v>
      </c>
      <c r="C37" s="23">
        <f>($B$2/'Age Structure'!C5)*SUM('Age Structure'!C36:C91)</f>
        <v>0</v>
      </c>
      <c r="D37" s="25"/>
      <c r="E37" s="84" t="str">
        <f>IF($E$5="","",(E5/10)*AT37)</f>
        <v/>
      </c>
      <c r="F37" s="23" t="str">
        <f>IF($E$5="","",(E5/10)*AU37)</f>
        <v/>
      </c>
      <c r="G37" s="233" t="str">
        <f>IF($E$5="","",(E5/10)*AV37)</f>
        <v/>
      </c>
      <c r="H37" s="133"/>
      <c r="I37" s="133"/>
      <c r="J37" s="133"/>
      <c r="K37" s="24"/>
      <c r="L37" s="24"/>
      <c r="M37" s="24"/>
      <c r="N37" s="24"/>
      <c r="O37" s="24"/>
      <c r="P37" s="24"/>
      <c r="Q37" s="84" t="str">
        <f>IF($Q$5="","",((AT37/10)*$Q$5))</f>
        <v/>
      </c>
      <c r="R37" s="23" t="str">
        <f>IF($Q$5="","",((AU37/10)*$Q$5))</f>
        <v/>
      </c>
      <c r="S37" s="233" t="str">
        <f>IF($Q$5="","",((AV37/10)*$Q$5))</f>
        <v/>
      </c>
      <c r="T37" s="133"/>
      <c r="U37" s="133"/>
      <c r="V37" s="133"/>
      <c r="W37" s="24"/>
      <c r="X37" s="24"/>
      <c r="Y37" s="24"/>
      <c r="Z37" s="24"/>
      <c r="AA37" s="24"/>
      <c r="AB37" s="24"/>
      <c r="AC37" s="154" t="str">
        <f>IF($AC$5="","",E37-Q37)</f>
        <v/>
      </c>
      <c r="AD37" s="99" t="str">
        <f>IF($AC$5="","",F37-R37)</f>
        <v/>
      </c>
      <c r="AE37" s="305" t="str">
        <f>IF($AC$5="","",G37-S37)</f>
        <v/>
      </c>
      <c r="AF37" s="133"/>
      <c r="AG37" s="133"/>
      <c r="AH37" s="133"/>
      <c r="AI37" s="24"/>
      <c r="AJ37" s="24"/>
      <c r="AK37" s="24"/>
      <c r="AL37" s="24"/>
      <c r="AM37" s="24"/>
      <c r="AN37" s="24"/>
      <c r="AP37" s="290">
        <v>1.0349999999999999</v>
      </c>
      <c r="AQ37" s="289">
        <v>1.004</v>
      </c>
      <c r="AR37" s="291">
        <v>1.0660000000000001</v>
      </c>
      <c r="AS37" s="22"/>
      <c r="AT37" s="299">
        <v>120</v>
      </c>
      <c r="AU37" s="300">
        <v>14</v>
      </c>
      <c r="AV37" s="301">
        <v>223</v>
      </c>
      <c r="AW37" s="25"/>
      <c r="AX37" s="297"/>
      <c r="AY37" s="297"/>
      <c r="AZ37" s="297"/>
      <c r="BA37" s="10"/>
      <c r="BB37" s="10"/>
      <c r="BC37" s="10"/>
      <c r="BD37" s="10"/>
      <c r="BE37" s="10"/>
      <c r="BF37" s="10"/>
      <c r="BG37" s="10"/>
      <c r="BH37" s="10"/>
      <c r="BI37" s="10"/>
      <c r="BJ37" s="8"/>
      <c r="BK37" s="8"/>
      <c r="BL37" s="8"/>
      <c r="BM37" s="8"/>
      <c r="BN37" s="10"/>
      <c r="BO37" s="10"/>
      <c r="BP37" s="10"/>
      <c r="BQ37" s="197" t="s">
        <v>132</v>
      </c>
      <c r="BR37" s="9"/>
    </row>
    <row r="38" spans="1:82" ht="15.75" customHeight="1" x14ac:dyDescent="0.25">
      <c r="A38" s="193" t="s">
        <v>197</v>
      </c>
      <c r="B38" s="9" t="s">
        <v>4</v>
      </c>
      <c r="C38" s="23">
        <f>($B$2/'Age Structure'!C5)*SUM('Age Structure'!C36:C91)</f>
        <v>0</v>
      </c>
      <c r="D38" s="25"/>
      <c r="E38" s="84" t="str">
        <f>IF($E$6="","",($E$6/10)*AT38)</f>
        <v/>
      </c>
      <c r="F38" s="23" t="str">
        <f>IF($E$6="","",($E$6/10)*AU38)</f>
        <v/>
      </c>
      <c r="G38" s="233" t="str">
        <f>IF($E$6="","",($E$6/10)*AV38)</f>
        <v/>
      </c>
      <c r="H38" s="133"/>
      <c r="I38" s="133"/>
      <c r="J38" s="133"/>
      <c r="K38" s="187"/>
      <c r="L38" s="187"/>
      <c r="M38" s="187"/>
      <c r="N38" s="187"/>
      <c r="O38" s="187"/>
      <c r="P38" s="187"/>
      <c r="Q38" s="84" t="str">
        <f>IF($Q$6="","",((AT38/10)*$Q$6))</f>
        <v/>
      </c>
      <c r="R38" s="23" t="str">
        <f>IF($Q$6="","",((AU38/10)*$Q$6))</f>
        <v/>
      </c>
      <c r="S38" s="233" t="str">
        <f>IF($Q$6="","",((AV38/10)*$Q$6))</f>
        <v/>
      </c>
      <c r="T38" s="133"/>
      <c r="U38" s="133"/>
      <c r="V38" s="133"/>
      <c r="W38" s="24"/>
      <c r="X38" s="24"/>
      <c r="Y38" s="24"/>
      <c r="Z38" s="24"/>
      <c r="AA38" s="24"/>
      <c r="AB38" s="24"/>
      <c r="AC38" s="154" t="str">
        <f>IF($AC$6="","",E38-Q38)</f>
        <v/>
      </c>
      <c r="AD38" s="99" t="str">
        <f>IF($AC$6="","",F38-R38)</f>
        <v/>
      </c>
      <c r="AE38" s="305" t="str">
        <f>IF($AC$6="","",G38-S38)</f>
        <v/>
      </c>
      <c r="AF38" s="133"/>
      <c r="AG38" s="133"/>
      <c r="AH38" s="133"/>
      <c r="AI38" s="24"/>
      <c r="AJ38" s="24"/>
      <c r="AK38" s="24"/>
      <c r="AL38" s="24"/>
      <c r="AM38" s="24"/>
      <c r="AN38" s="24"/>
      <c r="AP38" s="292">
        <v>1.0620000000000001</v>
      </c>
      <c r="AQ38" s="203">
        <v>1.0409999999999999</v>
      </c>
      <c r="AR38" s="269">
        <v>1.0840000000000001</v>
      </c>
      <c r="AS38" s="22"/>
      <c r="AT38" s="299">
        <v>210</v>
      </c>
      <c r="AU38" s="300">
        <v>140</v>
      </c>
      <c r="AV38" s="301">
        <v>281</v>
      </c>
      <c r="AW38" s="25"/>
      <c r="AX38" s="296"/>
      <c r="AY38" s="296"/>
      <c r="AZ38" s="298"/>
      <c r="BA38" s="10"/>
      <c r="BB38" s="10"/>
      <c r="BC38" s="10"/>
      <c r="BD38" s="10"/>
      <c r="BE38" s="10"/>
      <c r="BF38" s="10"/>
      <c r="BG38" s="10"/>
      <c r="BH38" s="10"/>
      <c r="BI38" s="10"/>
      <c r="BJ38" s="8"/>
      <c r="BK38" s="8"/>
      <c r="BL38" s="8"/>
      <c r="BM38" s="8"/>
      <c r="BN38" s="10"/>
      <c r="BO38" s="10"/>
      <c r="BP38" s="10"/>
      <c r="BQ38" s="197" t="s">
        <v>132</v>
      </c>
      <c r="BR38" s="9"/>
    </row>
    <row r="39" spans="1:82" ht="15.75" customHeight="1" x14ac:dyDescent="0.25">
      <c r="A39" s="193" t="s">
        <v>191</v>
      </c>
      <c r="B39" s="9" t="s">
        <v>2</v>
      </c>
      <c r="C39" s="23">
        <f>($B$2/'Age Structure'!C5)*SUM('Age Structure'!C36:C91)</f>
        <v>0</v>
      </c>
      <c r="D39" s="25"/>
      <c r="E39" s="84" t="str">
        <f>IF($E$7="","",($E$7/10)*AT39)</f>
        <v/>
      </c>
      <c r="F39" s="23" t="str">
        <f>IF($E$7="","",($E$7/10)*AU39)</f>
        <v/>
      </c>
      <c r="G39" s="233" t="str">
        <f>IF($E$7="","",($E$7/10)*AV39)</f>
        <v/>
      </c>
      <c r="H39" s="133"/>
      <c r="I39" s="133"/>
      <c r="J39" s="133"/>
      <c r="K39" s="24"/>
      <c r="L39" s="24"/>
      <c r="M39" s="24"/>
      <c r="N39" s="24"/>
      <c r="O39" s="24"/>
      <c r="P39" s="24"/>
      <c r="Q39" s="84" t="str">
        <f>IF($Q$7="","",((AT39/10)*$Q$7))</f>
        <v/>
      </c>
      <c r="R39" s="23" t="str">
        <f>IF($Q$7="","",((AU39/10)*$Q$7))</f>
        <v/>
      </c>
      <c r="S39" s="233" t="str">
        <f>IF($Q$7="","",((AV39/10)*$Q$7))</f>
        <v/>
      </c>
      <c r="T39" s="133"/>
      <c r="U39" s="133"/>
      <c r="V39" s="133"/>
      <c r="W39" s="24"/>
      <c r="X39" s="24"/>
      <c r="Y39" s="24"/>
      <c r="Z39" s="24"/>
      <c r="AA39" s="24"/>
      <c r="AB39" s="24"/>
      <c r="AC39" s="154" t="str">
        <f>IF($AC$7="","",E39-Q39)</f>
        <v/>
      </c>
      <c r="AD39" s="99" t="str">
        <f>IF($AC$7="","",F39-R39)</f>
        <v/>
      </c>
      <c r="AE39" s="305" t="str">
        <f>IF($AC$7="","",G39-S39)</f>
        <v/>
      </c>
      <c r="AF39" s="133"/>
      <c r="AG39" s="133"/>
      <c r="AH39" s="133"/>
      <c r="AI39" s="24"/>
      <c r="AJ39" s="24"/>
      <c r="AK39" s="24"/>
      <c r="AL39" s="24"/>
      <c r="AM39" s="24"/>
      <c r="AN39" s="24"/>
      <c r="AP39" s="292">
        <v>1.02</v>
      </c>
      <c r="AQ39" s="203">
        <v>1.01</v>
      </c>
      <c r="AR39" s="269">
        <v>1.03</v>
      </c>
      <c r="AS39" s="129"/>
      <c r="AT39" s="299">
        <v>69</v>
      </c>
      <c r="AU39" s="300">
        <v>35</v>
      </c>
      <c r="AV39" s="301">
        <v>103</v>
      </c>
      <c r="AW39" s="25"/>
      <c r="AX39" s="296"/>
      <c r="AY39" s="296"/>
      <c r="AZ39" s="298"/>
      <c r="BA39" s="10"/>
      <c r="BB39" s="10"/>
      <c r="BC39" s="10"/>
      <c r="BD39" s="10"/>
      <c r="BE39" s="10"/>
      <c r="BF39" s="10"/>
      <c r="BG39" s="10"/>
      <c r="BH39" s="10"/>
      <c r="BI39" s="10"/>
      <c r="BJ39" s="8"/>
      <c r="BK39" s="8"/>
      <c r="BL39" s="8"/>
      <c r="BM39" s="8"/>
      <c r="BN39" s="10"/>
      <c r="BO39" s="10"/>
      <c r="BP39" s="10"/>
      <c r="BQ39" s="197" t="s">
        <v>198</v>
      </c>
      <c r="BR39" s="9"/>
    </row>
    <row r="40" spans="1:82" ht="15.75" customHeight="1" thickBot="1" x14ac:dyDescent="0.3">
      <c r="A40" s="193" t="s">
        <v>202</v>
      </c>
      <c r="B40" s="85" t="s">
        <v>180</v>
      </c>
      <c r="C40" s="23">
        <f>($B$2/'Age Structure'!C5)*SUM('Age Structure'!C36:C91)</f>
        <v>0</v>
      </c>
      <c r="D40" s="25"/>
      <c r="E40" s="90" t="str">
        <f>IF($E$8="","",$E$8*AT40)</f>
        <v/>
      </c>
      <c r="F40" s="121" t="str">
        <f>IF($E$8="","",$E$8*AU40)</f>
        <v/>
      </c>
      <c r="G40" s="234" t="str">
        <f>IF($E$8="","",$E$8*AV40)</f>
        <v/>
      </c>
      <c r="H40" s="133"/>
      <c r="I40" s="133"/>
      <c r="J40" s="133"/>
      <c r="K40" s="24"/>
      <c r="L40" s="24"/>
      <c r="M40" s="24"/>
      <c r="N40" s="24"/>
      <c r="O40" s="24"/>
      <c r="P40" s="24"/>
      <c r="Q40" s="90" t="str">
        <f>IF($Q$8="","",(AT40*$Q$8))</f>
        <v/>
      </c>
      <c r="R40" s="121" t="str">
        <f>IF($Q$8="","",(AU40*$Q$8))</f>
        <v/>
      </c>
      <c r="S40" s="234" t="str">
        <f>IF($Q$8="","",(AV40*$Q$8))</f>
        <v/>
      </c>
      <c r="T40" s="133"/>
      <c r="U40" s="133"/>
      <c r="V40" s="133"/>
      <c r="W40" s="24"/>
      <c r="X40" s="24"/>
      <c r="Y40" s="24"/>
      <c r="Z40" s="24"/>
      <c r="AA40" s="24"/>
      <c r="AB40" s="24"/>
      <c r="AC40" s="156" t="str">
        <f>IF($AC$8="","",E40-Q40)</f>
        <v/>
      </c>
      <c r="AD40" s="190" t="str">
        <f>IF($AC$8="","",F40-R40)</f>
        <v/>
      </c>
      <c r="AE40" s="306" t="str">
        <f>IF($AC$8="","",G40-S40)</f>
        <v/>
      </c>
      <c r="AF40" s="133"/>
      <c r="AG40" s="133"/>
      <c r="AH40" s="133"/>
      <c r="AI40" s="24"/>
      <c r="AJ40" s="24"/>
      <c r="AK40" s="24"/>
      <c r="AL40" s="24"/>
      <c r="AM40" s="24"/>
      <c r="AN40" s="24"/>
      <c r="AP40" s="293">
        <v>1.0609999999999999</v>
      </c>
      <c r="AQ40" s="271">
        <v>1.0489999999999999</v>
      </c>
      <c r="AR40" s="272">
        <v>1.073</v>
      </c>
      <c r="AS40" s="22"/>
      <c r="AT40" s="302">
        <v>206</v>
      </c>
      <c r="AU40" s="303">
        <v>167</v>
      </c>
      <c r="AV40" s="304">
        <v>246</v>
      </c>
      <c r="AW40" s="25"/>
      <c r="AX40" s="298"/>
      <c r="AY40" s="298"/>
      <c r="AZ40" s="298"/>
      <c r="BA40" s="10"/>
      <c r="BB40" s="10"/>
      <c r="BC40" s="10"/>
      <c r="BD40" s="10"/>
      <c r="BE40" s="10"/>
      <c r="BF40" s="10"/>
      <c r="BG40" s="10"/>
      <c r="BH40" s="10"/>
      <c r="BI40" s="10"/>
      <c r="BJ40" s="8"/>
      <c r="BK40" s="8"/>
      <c r="BL40" s="8"/>
      <c r="BM40" s="8"/>
      <c r="BN40" s="10"/>
      <c r="BO40" s="10"/>
      <c r="BP40" s="10"/>
      <c r="BQ40" s="197" t="s">
        <v>132</v>
      </c>
      <c r="BR40" s="9"/>
    </row>
    <row r="41" spans="1:82" ht="35.25" customHeight="1" x14ac:dyDescent="0.25">
      <c r="C41" s="16"/>
      <c r="AC41" s="99"/>
      <c r="AD41" s="99"/>
      <c r="AE41" s="99"/>
      <c r="AP41" s="20"/>
      <c r="AQ41" s="20"/>
      <c r="AR41" s="20"/>
      <c r="AS41" s="16"/>
      <c r="AT41" s="16"/>
      <c r="AU41" s="16"/>
      <c r="AV41" s="16"/>
      <c r="AW41" s="16"/>
      <c r="AX41" s="16"/>
      <c r="AY41" s="16"/>
      <c r="AZ41" s="16"/>
    </row>
    <row r="42" spans="1:82" x14ac:dyDescent="0.25">
      <c r="C42" s="16"/>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P42" s="20"/>
      <c r="AQ42" s="20"/>
      <c r="AR42" s="20"/>
      <c r="AS42" s="16"/>
      <c r="AT42" s="16"/>
      <c r="AU42" s="16"/>
      <c r="AV42" s="16"/>
      <c r="AW42" s="16"/>
      <c r="AX42" s="16"/>
      <c r="AY42" s="16"/>
    </row>
  </sheetData>
  <sheetProtection password="99CB" sheet="1" objects="1" scenarios="1"/>
  <mergeCells count="4">
    <mergeCell ref="AC4:AF4"/>
    <mergeCell ref="BR31:BR34"/>
    <mergeCell ref="CD11:CD18"/>
    <mergeCell ref="CD29:CD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Age Structure</vt:lpstr>
      <vt:lpstr>Input and Results</vt:lpstr>
      <vt:lpstr>Incidence mortality 30+</vt:lpstr>
      <vt:lpstr>Model</vt:lpstr>
      <vt:lpstr>'Input and Results'!Print_Area</vt:lpstr>
    </vt:vector>
  </TitlesOfParts>
  <Company>GGD Amsterdam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Zee, Saskia van der</dc:creator>
  <cp:lastModifiedBy>Iris van den Brenk</cp:lastModifiedBy>
  <cp:lastPrinted>2018-09-17T07:46:03Z</cp:lastPrinted>
  <dcterms:created xsi:type="dcterms:W3CDTF">2015-04-17T08:47:39Z</dcterms:created>
  <dcterms:modified xsi:type="dcterms:W3CDTF">2018-10-24T10:23:37Z</dcterms:modified>
</cp:coreProperties>
</file>